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fileSharing readOnlyRecommended="1" userName="mariell halstensen" algorithmName="SHA-512" hashValue="xGNhZHZOCPBEg7WMsPvW8cj/VSiuiuACERmyiSR11nP+71fdvBaLE9P3acEwj9npYymQK7YEscs0WI5gcOBtKA==" saltValue="Gg7vzeYKP+tl/OSf+rL6D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ellhalstensen/Desktop/"/>
    </mc:Choice>
  </mc:AlternateContent>
  <xr:revisionPtr revIDLastSave="0" documentId="8_{4BC1C337-6E1B-9145-86BC-7F4D27254784}" xr6:coauthVersionLast="47" xr6:coauthVersionMax="47" xr10:uidLastSave="{00000000-0000-0000-0000-000000000000}"/>
  <bookViews>
    <workbookView xWindow="5800" yWindow="6300" windowWidth="23260" windowHeight="12460" tabRatio="696" xr2:uid="{4AA36D60-89DF-4B52-A332-0D0931057E48}"/>
  </bookViews>
  <sheets>
    <sheet name="ATF" sheetId="1" r:id="rId1"/>
    <sheet name="Div bestemmelser " sheetId="2" r:id="rId2"/>
    <sheet name="Lønnsplan &amp; lønnsstige" sheetId="4" r:id="rId3"/>
    <sheet name="A lønnstabell" sheetId="5" r:id="rId4"/>
    <sheet name="Tilbakebetaling mv" sheetId="6" r:id="rId5"/>
    <sheet name="Div om lønn" sheetId="7" r:id="rId6"/>
    <sheet name="Lønnstabeller" sheetId="9" r:id="rId7"/>
    <sheet name="Grunnbeløpstabell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" i="5" l="1"/>
  <c r="A1" i="5"/>
  <c r="M5" i="1"/>
  <c r="L5" i="1"/>
  <c r="J5" i="1"/>
  <c r="I5" i="1"/>
  <c r="G5" i="1"/>
  <c r="F5" i="1"/>
  <c r="E5" i="1"/>
  <c r="D5" i="1"/>
  <c r="C5" i="1"/>
  <c r="A1" i="1"/>
  <c r="A5" i="1" l="1"/>
  <c r="I59" i="8"/>
  <c r="B59" i="8"/>
  <c r="M3" i="1"/>
  <c r="L3" i="1"/>
  <c r="K3" i="1"/>
  <c r="J3" i="1"/>
  <c r="I3" i="1"/>
  <c r="H3" i="1"/>
  <c r="G3" i="1"/>
  <c r="F3" i="1"/>
  <c r="E3" i="1"/>
  <c r="D3" i="1"/>
  <c r="C3" i="1"/>
  <c r="B3" i="1"/>
  <c r="U20" i="1"/>
  <c r="U21" i="1" s="1"/>
  <c r="U17" i="1"/>
  <c r="U18" i="1" s="1"/>
  <c r="T20" i="1"/>
  <c r="T21" i="1" s="1"/>
  <c r="T17" i="1"/>
  <c r="T18" i="1" s="1"/>
  <c r="S20" i="1"/>
  <c r="S21" i="1" s="1"/>
  <c r="S17" i="1"/>
  <c r="S18" i="1" s="1"/>
  <c r="R20" i="1"/>
  <c r="R21" i="1" s="1"/>
  <c r="R17" i="1"/>
  <c r="R18" i="1" s="1"/>
  <c r="Q20" i="1"/>
  <c r="Q21" i="1" s="1"/>
  <c r="Q17" i="1"/>
  <c r="Q18" i="1" s="1"/>
  <c r="P20" i="1"/>
  <c r="P21" i="1" s="1"/>
  <c r="P17" i="1"/>
  <c r="P18" i="1" s="1"/>
  <c r="B5" i="1" s="1"/>
  <c r="O129" i="8"/>
  <c r="N129" i="8"/>
  <c r="M129" i="8"/>
  <c r="L129" i="8"/>
  <c r="F127" i="8"/>
  <c r="C127" i="8"/>
  <c r="F126" i="8"/>
  <c r="C126" i="8"/>
  <c r="F125" i="8"/>
  <c r="C125" i="8"/>
  <c r="F124" i="8"/>
  <c r="C124" i="8"/>
  <c r="P123" i="8"/>
  <c r="F123" i="8"/>
  <c r="C123" i="8"/>
  <c r="F122" i="8"/>
  <c r="C122" i="8"/>
  <c r="F121" i="8"/>
  <c r="C121" i="8"/>
  <c r="F120" i="8"/>
  <c r="C120" i="8"/>
  <c r="P119" i="8"/>
  <c r="F119" i="8"/>
  <c r="C119" i="8"/>
  <c r="F118" i="8"/>
  <c r="C118" i="8"/>
  <c r="P117" i="8"/>
  <c r="F117" i="8"/>
  <c r="C117" i="8"/>
  <c r="F116" i="8"/>
  <c r="C116" i="8"/>
  <c r="P115" i="8"/>
  <c r="F115" i="8"/>
  <c r="C115" i="8"/>
  <c r="F114" i="8"/>
  <c r="C114" i="8"/>
  <c r="F113" i="8"/>
  <c r="C113" i="8"/>
  <c r="P112" i="8"/>
  <c r="F112" i="8"/>
  <c r="C112" i="8"/>
  <c r="F111" i="8"/>
  <c r="C111" i="8"/>
  <c r="F110" i="8"/>
  <c r="C110" i="8"/>
  <c r="F109" i="8"/>
  <c r="C109" i="8"/>
  <c r="P108" i="8"/>
  <c r="F108" i="8"/>
  <c r="C108" i="8"/>
  <c r="F107" i="8"/>
  <c r="C107" i="8"/>
  <c r="F106" i="8"/>
  <c r="C106" i="8"/>
  <c r="P105" i="8"/>
  <c r="F105" i="8"/>
  <c r="C105" i="8"/>
  <c r="F104" i="8"/>
  <c r="C104" i="8"/>
  <c r="F103" i="8"/>
  <c r="C103" i="8"/>
  <c r="P102" i="8"/>
  <c r="F102" i="8"/>
  <c r="C102" i="8"/>
  <c r="F101" i="8"/>
  <c r="C101" i="8"/>
  <c r="F100" i="8"/>
  <c r="C100" i="8"/>
  <c r="F99" i="8"/>
  <c r="C99" i="8"/>
  <c r="P98" i="8"/>
  <c r="F98" i="8"/>
  <c r="C98" i="8"/>
  <c r="F97" i="8"/>
  <c r="C97" i="8"/>
  <c r="F96" i="8"/>
  <c r="C96" i="8"/>
  <c r="P95" i="8"/>
  <c r="F95" i="8"/>
  <c r="C95" i="8"/>
  <c r="F94" i="8"/>
  <c r="C94" i="8"/>
  <c r="F93" i="8"/>
  <c r="C93" i="8"/>
  <c r="P92" i="8"/>
  <c r="F92" i="8"/>
  <c r="C92" i="8"/>
  <c r="P91" i="8"/>
  <c r="F91" i="8"/>
  <c r="C91" i="8"/>
  <c r="F90" i="8"/>
  <c r="C90" i="8"/>
  <c r="F89" i="8"/>
  <c r="C89" i="8"/>
  <c r="F88" i="8"/>
  <c r="C88" i="8"/>
  <c r="F87" i="8"/>
  <c r="C87" i="8"/>
  <c r="F86" i="8"/>
  <c r="C86" i="8"/>
  <c r="F85" i="8"/>
  <c r="C85" i="8"/>
  <c r="F84" i="8"/>
  <c r="C84" i="8"/>
  <c r="F83" i="8"/>
  <c r="C83" i="8"/>
  <c r="F82" i="8"/>
  <c r="C82" i="8"/>
  <c r="F81" i="8"/>
  <c r="C81" i="8"/>
  <c r="F80" i="8"/>
  <c r="C80" i="8"/>
  <c r="F79" i="8"/>
  <c r="C79" i="8"/>
  <c r="F78" i="8"/>
  <c r="C78" i="8"/>
  <c r="F77" i="8"/>
  <c r="C77" i="8"/>
  <c r="F76" i="8"/>
  <c r="C76" i="8"/>
  <c r="F75" i="8"/>
  <c r="C75" i="8"/>
  <c r="F74" i="8"/>
  <c r="C74" i="8"/>
  <c r="F73" i="8"/>
  <c r="C73" i="8"/>
  <c r="F72" i="8"/>
  <c r="C72" i="8"/>
  <c r="F71" i="8"/>
  <c r="C71" i="8"/>
  <c r="F70" i="8"/>
  <c r="C70" i="8"/>
  <c r="F69" i="8"/>
  <c r="C69" i="8"/>
  <c r="F68" i="8"/>
  <c r="C68" i="8"/>
  <c r="F67" i="8"/>
  <c r="C67" i="8"/>
  <c r="F66" i="8"/>
  <c r="C66" i="8"/>
  <c r="F65" i="8"/>
  <c r="C65" i="8"/>
  <c r="F64" i="8"/>
  <c r="C64" i="8"/>
  <c r="F63" i="8"/>
  <c r="C63" i="8"/>
  <c r="F62" i="8"/>
  <c r="C62" i="8"/>
  <c r="F61" i="8"/>
  <c r="C61" i="8"/>
  <c r="F60" i="8"/>
  <c r="C60" i="8"/>
  <c r="L59" i="8"/>
  <c r="O52" i="8"/>
  <c r="O44" i="8"/>
  <c r="J32" i="1" l="1"/>
  <c r="G32" i="1"/>
  <c r="F32" i="1"/>
  <c r="G60" i="1"/>
  <c r="M33" i="1"/>
  <c r="G9" i="1"/>
  <c r="E41" i="1"/>
  <c r="E60" i="1"/>
  <c r="D49" i="1"/>
  <c r="E20" i="1"/>
  <c r="F41" i="1"/>
  <c r="C65" i="1"/>
  <c r="E49" i="1"/>
  <c r="F20" i="1"/>
  <c r="I49" i="1"/>
  <c r="I33" i="1"/>
  <c r="G33" i="1"/>
  <c r="L17" i="1"/>
  <c r="Q30" i="5"/>
  <c r="Q21" i="5"/>
  <c r="B58" i="5"/>
  <c r="B42" i="5"/>
  <c r="B26" i="5"/>
  <c r="B18" i="5"/>
  <c r="B10" i="5"/>
  <c r="B27" i="5"/>
  <c r="J59" i="1"/>
  <c r="Q28" i="5"/>
  <c r="Q20" i="5"/>
  <c r="Q12" i="5"/>
  <c r="B49" i="5"/>
  <c r="B41" i="5"/>
  <c r="F33" i="1"/>
  <c r="B33" i="5"/>
  <c r="G17" i="1"/>
  <c r="J9" i="1"/>
  <c r="B9" i="5"/>
  <c r="G43" i="1"/>
  <c r="M9" i="1"/>
  <c r="Q11" i="5"/>
  <c r="B56" i="5"/>
  <c r="L48" i="1"/>
  <c r="C40" i="1"/>
  <c r="B32" i="5"/>
  <c r="I24" i="1"/>
  <c r="B16" i="5"/>
  <c r="G8" i="1"/>
  <c r="Q14" i="5"/>
  <c r="B35" i="5"/>
  <c r="C43" i="1"/>
  <c r="F59" i="1"/>
  <c r="B6" i="5"/>
  <c r="Q10" i="5"/>
  <c r="B55" i="5"/>
  <c r="B47" i="5"/>
  <c r="B39" i="5"/>
  <c r="B31" i="5"/>
  <c r="B23" i="5"/>
  <c r="B15" i="5"/>
  <c r="B51" i="5"/>
  <c r="B11" i="5"/>
  <c r="I43" i="1"/>
  <c r="Q33" i="5"/>
  <c r="U33" i="5" s="1"/>
  <c r="V33" i="5" s="1"/>
  <c r="Q25" i="5"/>
  <c r="Q9" i="5"/>
  <c r="B54" i="5"/>
  <c r="B46" i="5"/>
  <c r="B30" i="5"/>
  <c r="B22" i="5"/>
  <c r="B14" i="5"/>
  <c r="B58" i="8"/>
  <c r="B57" i="8" s="1"/>
  <c r="B56" i="8" s="1"/>
  <c r="B55" i="8" s="1"/>
  <c r="B54" i="8" s="1"/>
  <c r="B53" i="8" s="1"/>
  <c r="B52" i="8" s="1"/>
  <c r="B51" i="8" s="1"/>
  <c r="B50" i="8" s="1"/>
  <c r="B49" i="8" s="1"/>
  <c r="B48" i="8" s="1"/>
  <c r="B47" i="8" s="1"/>
  <c r="B46" i="8" s="1"/>
  <c r="B45" i="8" s="1"/>
  <c r="B44" i="8" s="1"/>
  <c r="B43" i="8" s="1"/>
  <c r="B42" i="8" s="1"/>
  <c r="B41" i="8" s="1"/>
  <c r="B40" i="8" s="1"/>
  <c r="B39" i="8" s="1"/>
  <c r="B38" i="8" s="1"/>
  <c r="B37" i="8" s="1"/>
  <c r="B36" i="8" s="1"/>
  <c r="B35" i="8" s="1"/>
  <c r="B34" i="8" s="1"/>
  <c r="B33" i="8" s="1"/>
  <c r="B32" i="8" s="1"/>
  <c r="B31" i="8" s="1"/>
  <c r="B30" i="8" s="1"/>
  <c r="B29" i="8" s="1"/>
  <c r="B28" i="8" s="1"/>
  <c r="B27" i="8" s="1"/>
  <c r="B26" i="8" s="1"/>
  <c r="B25" i="8" s="1"/>
  <c r="B24" i="8" s="1"/>
  <c r="B23" i="8" s="1"/>
  <c r="B22" i="8" s="1"/>
  <c r="B21" i="8" s="1"/>
  <c r="B20" i="8" s="1"/>
  <c r="B19" i="8" s="1"/>
  <c r="B18" i="8" s="1"/>
  <c r="B17" i="8" s="1"/>
  <c r="B16" i="8" s="1"/>
  <c r="B15" i="8" s="1"/>
  <c r="B14" i="8" s="1"/>
  <c r="B13" i="8" s="1"/>
  <c r="B12" i="8" s="1"/>
  <c r="B11" i="8" s="1"/>
  <c r="B10" i="8" s="1"/>
  <c r="B9" i="8" s="1"/>
  <c r="B8" i="8" s="1"/>
  <c r="B7" i="8" s="1"/>
  <c r="B6" i="8" s="1"/>
  <c r="B5" i="8" s="1"/>
  <c r="B4" i="8" s="1"/>
  <c r="B3" i="8" s="1"/>
  <c r="B2" i="8" s="1"/>
  <c r="Q6" i="5"/>
  <c r="B19" i="5"/>
  <c r="Q24" i="5"/>
  <c r="Q16" i="5"/>
  <c r="U16" i="5" s="1"/>
  <c r="V16" i="5" s="1"/>
  <c r="Q8" i="5"/>
  <c r="B45" i="5"/>
  <c r="B37" i="5"/>
  <c r="B29" i="5"/>
  <c r="B13" i="5"/>
  <c r="I51" i="1"/>
  <c r="Q31" i="5"/>
  <c r="Q15" i="5"/>
  <c r="F60" i="1"/>
  <c r="Q7" i="5"/>
  <c r="U7" i="5" s="1"/>
  <c r="V7" i="5" s="1"/>
  <c r="E52" i="1"/>
  <c r="B52" i="5"/>
  <c r="E36" i="1"/>
  <c r="B36" i="5"/>
  <c r="B28" i="5"/>
  <c r="D20" i="1"/>
  <c r="B20" i="5"/>
  <c r="H9" i="1"/>
  <c r="H5" i="1"/>
  <c r="K5" i="1"/>
  <c r="D43" i="1"/>
  <c r="F65" i="1"/>
  <c r="F19" i="1"/>
  <c r="G59" i="1"/>
  <c r="I19" i="1"/>
  <c r="L59" i="1"/>
  <c r="M61" i="1"/>
  <c r="M35" i="1"/>
  <c r="I59" i="1"/>
  <c r="D51" i="1"/>
  <c r="F27" i="1"/>
  <c r="M59" i="1"/>
  <c r="C19" i="1"/>
  <c r="D59" i="1"/>
  <c r="E61" i="1"/>
  <c r="E51" i="1"/>
  <c r="G19" i="1"/>
  <c r="J65" i="1"/>
  <c r="J43" i="1"/>
  <c r="L43" i="1"/>
  <c r="L11" i="1"/>
  <c r="M57" i="1"/>
  <c r="M45" i="1"/>
  <c r="E43" i="1"/>
  <c r="I27" i="1"/>
  <c r="C27" i="1"/>
  <c r="F61" i="1"/>
  <c r="F43" i="1"/>
  <c r="G65" i="1"/>
  <c r="G27" i="1"/>
  <c r="J19" i="1"/>
  <c r="L41" i="1"/>
  <c r="L19" i="1"/>
  <c r="M43" i="1"/>
  <c r="M19" i="1"/>
  <c r="E59" i="1"/>
  <c r="G35" i="1"/>
  <c r="J51" i="1"/>
  <c r="L51" i="1"/>
  <c r="L27" i="1"/>
  <c r="M27" i="1"/>
  <c r="C51" i="1"/>
  <c r="D27" i="1"/>
  <c r="E19" i="1"/>
  <c r="G61" i="1"/>
  <c r="G51" i="1"/>
  <c r="J61" i="1"/>
  <c r="L49" i="1"/>
  <c r="M51" i="1"/>
  <c r="E62" i="1"/>
  <c r="L30" i="1"/>
  <c r="L10" i="1"/>
  <c r="O10" i="1"/>
  <c r="F62" i="1"/>
  <c r="I62" i="1"/>
  <c r="I54" i="1"/>
  <c r="I46" i="1"/>
  <c r="I30" i="1"/>
  <c r="J54" i="1"/>
  <c r="L46" i="1"/>
  <c r="M30" i="1"/>
  <c r="G54" i="1"/>
  <c r="L54" i="1"/>
  <c r="M62" i="1"/>
  <c r="E54" i="1"/>
  <c r="G62" i="1"/>
  <c r="I66" i="1"/>
  <c r="I58" i="1"/>
  <c r="I42" i="1"/>
  <c r="I34" i="1"/>
  <c r="I26" i="1"/>
  <c r="I10" i="1"/>
  <c r="J38" i="1"/>
  <c r="E7" i="1"/>
  <c r="I6" i="1"/>
  <c r="L66" i="1"/>
  <c r="E66" i="1"/>
  <c r="E58" i="1"/>
  <c r="E50" i="1"/>
  <c r="E42" i="1"/>
  <c r="E26" i="1"/>
  <c r="E18" i="1"/>
  <c r="E10" i="1"/>
  <c r="M60" i="1"/>
  <c r="M52" i="1"/>
  <c r="M36" i="1"/>
  <c r="M28" i="1"/>
  <c r="M20" i="1"/>
  <c r="D83" i="1"/>
  <c r="E83" i="1"/>
  <c r="G83" i="1"/>
  <c r="F83" i="1"/>
  <c r="I83" i="1"/>
  <c r="J83" i="1"/>
  <c r="L83" i="1"/>
  <c r="C83" i="1"/>
  <c r="M83" i="1"/>
  <c r="G75" i="1"/>
  <c r="J75" i="1"/>
  <c r="L75" i="1"/>
  <c r="D67" i="1"/>
  <c r="E67" i="1"/>
  <c r="F67" i="1"/>
  <c r="G67" i="1"/>
  <c r="I67" i="1"/>
  <c r="J67" i="1"/>
  <c r="L67" i="1"/>
  <c r="C67" i="1"/>
  <c r="M67" i="1"/>
  <c r="I7" i="1"/>
  <c r="J6" i="1"/>
  <c r="E74" i="1"/>
  <c r="F74" i="1"/>
  <c r="G74" i="1"/>
  <c r="I74" i="1"/>
  <c r="J74" i="1"/>
  <c r="L74" i="1"/>
  <c r="C74" i="1"/>
  <c r="M74" i="1"/>
  <c r="D74" i="1"/>
  <c r="C66" i="1"/>
  <c r="C58" i="1"/>
  <c r="C42" i="1"/>
  <c r="C26" i="1"/>
  <c r="C10" i="1"/>
  <c r="J60" i="1"/>
  <c r="J52" i="1"/>
  <c r="J36" i="1"/>
  <c r="J28" i="1"/>
  <c r="J20" i="1"/>
  <c r="M66" i="1"/>
  <c r="M58" i="1"/>
  <c r="M50" i="1"/>
  <c r="M42" i="1"/>
  <c r="M26" i="1"/>
  <c r="M18" i="1"/>
  <c r="M10" i="1"/>
  <c r="F81" i="1"/>
  <c r="G81" i="1"/>
  <c r="J81" i="1"/>
  <c r="M81" i="1"/>
  <c r="I81" i="1"/>
  <c r="L81" i="1"/>
  <c r="C81" i="1"/>
  <c r="D81" i="1"/>
  <c r="E81" i="1"/>
  <c r="F73" i="1"/>
  <c r="G73" i="1"/>
  <c r="J73" i="1"/>
  <c r="I73" i="1"/>
  <c r="L73" i="1"/>
  <c r="C73" i="1"/>
  <c r="M73" i="1"/>
  <c r="D73" i="1"/>
  <c r="E73" i="1"/>
  <c r="F7" i="1"/>
  <c r="G6" i="1"/>
  <c r="F66" i="1"/>
  <c r="F58" i="1"/>
  <c r="F50" i="1"/>
  <c r="F42" i="1"/>
  <c r="F26" i="1"/>
  <c r="F18" i="1"/>
  <c r="D88" i="1"/>
  <c r="M88" i="1"/>
  <c r="F88" i="1"/>
  <c r="G80" i="1"/>
  <c r="I80" i="1"/>
  <c r="J80" i="1"/>
  <c r="L80" i="1"/>
  <c r="D80" i="1"/>
  <c r="C80" i="1"/>
  <c r="M80" i="1"/>
  <c r="E80" i="1"/>
  <c r="F80" i="1"/>
  <c r="I72" i="1"/>
  <c r="C72" i="1"/>
  <c r="M72" i="1"/>
  <c r="F6" i="1"/>
  <c r="J66" i="1"/>
  <c r="J58" i="1"/>
  <c r="J50" i="1"/>
  <c r="J42" i="1"/>
  <c r="J26" i="1"/>
  <c r="J10" i="1"/>
  <c r="E87" i="1"/>
  <c r="G87" i="1"/>
  <c r="F87" i="1"/>
  <c r="I79" i="1"/>
  <c r="J79" i="1"/>
  <c r="C79" i="1"/>
  <c r="L79" i="1"/>
  <c r="M79" i="1"/>
  <c r="D79" i="1"/>
  <c r="E79" i="1"/>
  <c r="F79" i="1"/>
  <c r="G79" i="1"/>
  <c r="I71" i="1"/>
  <c r="J71" i="1"/>
  <c r="D71" i="1"/>
  <c r="G71" i="1"/>
  <c r="D7" i="1"/>
  <c r="E6" i="1"/>
  <c r="D66" i="1"/>
  <c r="D58" i="1"/>
  <c r="D50" i="1"/>
  <c r="D42" i="1"/>
  <c r="D26" i="1"/>
  <c r="D18" i="1"/>
  <c r="D10" i="1"/>
  <c r="I86" i="1"/>
  <c r="J86" i="1"/>
  <c r="L86" i="1"/>
  <c r="C86" i="1"/>
  <c r="M86" i="1"/>
  <c r="D86" i="1"/>
  <c r="E86" i="1"/>
  <c r="F86" i="1"/>
  <c r="G86" i="1"/>
  <c r="I78" i="1"/>
  <c r="J78" i="1"/>
  <c r="L78" i="1"/>
  <c r="F78" i="1"/>
  <c r="C78" i="1"/>
  <c r="M78" i="1"/>
  <c r="D78" i="1"/>
  <c r="E78" i="1"/>
  <c r="G78" i="1"/>
  <c r="J70" i="1"/>
  <c r="M70" i="1"/>
  <c r="D70" i="1"/>
  <c r="I70" i="1"/>
  <c r="D6" i="1"/>
  <c r="E82" i="1"/>
  <c r="F82" i="1"/>
  <c r="G82" i="1"/>
  <c r="I82" i="1"/>
  <c r="L82" i="1"/>
  <c r="J82" i="1"/>
  <c r="C82" i="1"/>
  <c r="M82" i="1"/>
  <c r="D82" i="1"/>
  <c r="G58" i="1"/>
  <c r="G42" i="1"/>
  <c r="G34" i="1"/>
  <c r="G26" i="1"/>
  <c r="C85" i="1"/>
  <c r="M85" i="1"/>
  <c r="F85" i="1"/>
  <c r="L77" i="1"/>
  <c r="C77" i="1"/>
  <c r="M77" i="1"/>
  <c r="E77" i="1"/>
  <c r="D77" i="1"/>
  <c r="G77" i="1"/>
  <c r="F77" i="1"/>
  <c r="I77" i="1"/>
  <c r="J77" i="1"/>
  <c r="L69" i="1"/>
  <c r="C69" i="1"/>
  <c r="M69" i="1"/>
  <c r="E69" i="1"/>
  <c r="D69" i="1"/>
  <c r="F69" i="1"/>
  <c r="G69" i="1"/>
  <c r="I69" i="1"/>
  <c r="J69" i="1"/>
  <c r="M6" i="1"/>
  <c r="C6" i="1"/>
  <c r="L84" i="1"/>
  <c r="C84" i="1"/>
  <c r="M84" i="1"/>
  <c r="D84" i="1"/>
  <c r="I84" i="1"/>
  <c r="E84" i="1"/>
  <c r="F84" i="1"/>
  <c r="G84" i="1"/>
  <c r="J84" i="1"/>
  <c r="C76" i="1"/>
  <c r="E76" i="1"/>
  <c r="F76" i="1"/>
  <c r="L76" i="1"/>
  <c r="C68" i="1"/>
  <c r="M68" i="1"/>
  <c r="D68" i="1"/>
  <c r="E68" i="1"/>
  <c r="F68" i="1"/>
  <c r="G68" i="1"/>
  <c r="I68" i="1"/>
  <c r="J68" i="1"/>
  <c r="L68" i="1"/>
  <c r="L6" i="1"/>
  <c r="H61" i="1"/>
  <c r="H53" i="1"/>
  <c r="H45" i="1"/>
  <c r="H37" i="1"/>
  <c r="H29" i="1"/>
  <c r="H21" i="1"/>
  <c r="H13" i="1"/>
  <c r="B67" i="1"/>
  <c r="B69" i="1"/>
  <c r="B71" i="1"/>
  <c r="B73" i="1"/>
  <c r="B75" i="1"/>
  <c r="B77" i="1"/>
  <c r="B79" i="1"/>
  <c r="B81" i="1"/>
  <c r="B83" i="1"/>
  <c r="B85" i="1"/>
  <c r="B87" i="1"/>
  <c r="B88" i="1"/>
  <c r="B68" i="1"/>
  <c r="B70" i="1"/>
  <c r="B74" i="1"/>
  <c r="B78" i="1"/>
  <c r="B80" i="1"/>
  <c r="B82" i="1"/>
  <c r="B84" i="1"/>
  <c r="B86" i="1"/>
  <c r="H60" i="1"/>
  <c r="H52" i="1"/>
  <c r="H36" i="1"/>
  <c r="H28" i="1"/>
  <c r="H20" i="1"/>
  <c r="H6" i="1"/>
  <c r="H59" i="1"/>
  <c r="H51" i="1"/>
  <c r="H43" i="1"/>
  <c r="H35" i="1"/>
  <c r="H27" i="1"/>
  <c r="H19" i="1"/>
  <c r="I58" i="8"/>
  <c r="L58" i="8" s="1"/>
  <c r="H66" i="1"/>
  <c r="H58" i="1"/>
  <c r="H50" i="1"/>
  <c r="H42" i="1"/>
  <c r="H34" i="1"/>
  <c r="H26" i="1"/>
  <c r="H10" i="1"/>
  <c r="B7" i="1"/>
  <c r="H65" i="1"/>
  <c r="H57" i="1"/>
  <c r="H49" i="1"/>
  <c r="H41" i="1"/>
  <c r="H33" i="1"/>
  <c r="H25" i="1"/>
  <c r="H17" i="1"/>
  <c r="H68" i="1"/>
  <c r="H70" i="1"/>
  <c r="H72" i="1"/>
  <c r="H74" i="1"/>
  <c r="H78" i="1"/>
  <c r="H80" i="1"/>
  <c r="H82" i="1"/>
  <c r="H84" i="1"/>
  <c r="H86" i="1"/>
  <c r="H88" i="1"/>
  <c r="H67" i="1"/>
  <c r="H69" i="1"/>
  <c r="H71" i="1"/>
  <c r="H73" i="1"/>
  <c r="H77" i="1"/>
  <c r="H79" i="1"/>
  <c r="H81" i="1"/>
  <c r="H83" i="1"/>
  <c r="H87" i="1"/>
  <c r="K67" i="1"/>
  <c r="K69" i="1"/>
  <c r="K71" i="1"/>
  <c r="K73" i="1"/>
  <c r="K75" i="1"/>
  <c r="K77" i="1"/>
  <c r="K68" i="1"/>
  <c r="K70" i="1"/>
  <c r="K74" i="1"/>
  <c r="K76" i="1"/>
  <c r="K78" i="1"/>
  <c r="K80" i="1"/>
  <c r="K82" i="1"/>
  <c r="K84" i="1"/>
  <c r="K86" i="1"/>
  <c r="K88" i="1"/>
  <c r="K79" i="1"/>
  <c r="K83" i="1"/>
  <c r="K87" i="1"/>
  <c r="K81" i="1"/>
  <c r="H64" i="1"/>
  <c r="H56" i="1"/>
  <c r="H48" i="1"/>
  <c r="H40" i="1"/>
  <c r="H32" i="1"/>
  <c r="H24" i="1"/>
  <c r="H16" i="1"/>
  <c r="H8" i="1"/>
  <c r="H63" i="1"/>
  <c r="H55" i="1"/>
  <c r="H47" i="1"/>
  <c r="H31" i="1"/>
  <c r="H23" i="1"/>
  <c r="H15" i="1"/>
  <c r="H7" i="1"/>
  <c r="K6" i="1"/>
  <c r="B6" i="1"/>
  <c r="H62" i="1"/>
  <c r="H54" i="1"/>
  <c r="H46" i="1"/>
  <c r="H38" i="1"/>
  <c r="H30" i="1"/>
  <c r="H22" i="1"/>
  <c r="H14" i="1"/>
  <c r="J59" i="8"/>
  <c r="B18" i="1"/>
  <c r="B8" i="1"/>
  <c r="B10" i="1"/>
  <c r="B66" i="1"/>
  <c r="B58" i="1"/>
  <c r="B50" i="1"/>
  <c r="B42" i="1"/>
  <c r="B34" i="1"/>
  <c r="B26" i="1"/>
  <c r="B49" i="1"/>
  <c r="B64" i="1"/>
  <c r="B56" i="1"/>
  <c r="B48" i="1"/>
  <c r="B32" i="1"/>
  <c r="B24" i="1"/>
  <c r="B16" i="1"/>
  <c r="B57" i="1"/>
  <c r="B25" i="1"/>
  <c r="B63" i="1"/>
  <c r="B55" i="1"/>
  <c r="B47" i="1"/>
  <c r="B39" i="1"/>
  <c r="B31" i="1"/>
  <c r="B23" i="1"/>
  <c r="B15" i="1"/>
  <c r="B65" i="1"/>
  <c r="B33" i="1"/>
  <c r="B62" i="1"/>
  <c r="B54" i="1"/>
  <c r="B46" i="1"/>
  <c r="B38" i="1"/>
  <c r="B30" i="1"/>
  <c r="B22" i="1"/>
  <c r="B14" i="1"/>
  <c r="B41" i="1"/>
  <c r="B61" i="1"/>
  <c r="B45" i="1"/>
  <c r="B37" i="1"/>
  <c r="B29" i="1"/>
  <c r="B21" i="1"/>
  <c r="B13" i="1"/>
  <c r="B17" i="1"/>
  <c r="B60" i="1"/>
  <c r="B52" i="1"/>
  <c r="B44" i="1"/>
  <c r="B36" i="1"/>
  <c r="B28" i="1"/>
  <c r="B20" i="1"/>
  <c r="B12" i="1"/>
  <c r="B9" i="1"/>
  <c r="B59" i="1"/>
  <c r="B51" i="1"/>
  <c r="B43" i="1"/>
  <c r="B35" i="1"/>
  <c r="B27" i="1"/>
  <c r="B19" i="1"/>
  <c r="K11" i="1"/>
  <c r="K19" i="1"/>
  <c r="K27" i="1"/>
  <c r="K35" i="1"/>
  <c r="K43" i="1"/>
  <c r="K51" i="1"/>
  <c r="K59" i="1"/>
  <c r="K8" i="1"/>
  <c r="K24" i="1"/>
  <c r="K64" i="1"/>
  <c r="K9" i="1"/>
  <c r="K49" i="1"/>
  <c r="K12" i="1"/>
  <c r="K20" i="1"/>
  <c r="K28" i="1"/>
  <c r="K36" i="1"/>
  <c r="K44" i="1"/>
  <c r="K52" i="1"/>
  <c r="K60" i="1"/>
  <c r="K48" i="1"/>
  <c r="K41" i="1"/>
  <c r="K13" i="1"/>
  <c r="K29" i="1"/>
  <c r="K37" i="1"/>
  <c r="K45" i="1"/>
  <c r="K61" i="1"/>
  <c r="K16" i="1"/>
  <c r="K56" i="1"/>
  <c r="K25" i="1"/>
  <c r="K65" i="1"/>
  <c r="K14" i="1"/>
  <c r="K22" i="1"/>
  <c r="K30" i="1"/>
  <c r="K46" i="1"/>
  <c r="K54" i="1"/>
  <c r="K62" i="1"/>
  <c r="K40" i="1"/>
  <c r="K17" i="1"/>
  <c r="K57" i="1"/>
  <c r="K15" i="1"/>
  <c r="K23" i="1"/>
  <c r="K31" i="1"/>
  <c r="K39" i="1"/>
  <c r="K47" i="1"/>
  <c r="K55" i="1"/>
  <c r="K63" i="1"/>
  <c r="K32" i="1"/>
  <c r="K33" i="1"/>
  <c r="K10" i="1"/>
  <c r="K18" i="1"/>
  <c r="K26" i="1"/>
  <c r="K34" i="1"/>
  <c r="K42" i="1"/>
  <c r="K50" i="1"/>
  <c r="K58" i="1"/>
  <c r="K66" i="1"/>
  <c r="F59" i="8"/>
  <c r="E59" i="8" s="1"/>
  <c r="C59" i="8"/>
  <c r="K59" i="8"/>
  <c r="I40" i="8" l="1"/>
  <c r="I57" i="8"/>
  <c r="I37" i="8"/>
  <c r="O45" i="8"/>
  <c r="I22" i="8"/>
  <c r="I38" i="8"/>
  <c r="I39" i="8"/>
  <c r="I42" i="8"/>
  <c r="I15" i="8"/>
  <c r="I25" i="8"/>
  <c r="C38" i="1"/>
  <c r="L38" i="1"/>
  <c r="G38" i="1"/>
  <c r="F38" i="1"/>
  <c r="D38" i="1"/>
  <c r="E38" i="1"/>
  <c r="U10" i="5"/>
  <c r="V10" i="5" s="1"/>
  <c r="F6" i="5"/>
  <c r="G6" i="5" s="1"/>
  <c r="U14" i="5"/>
  <c r="V14" i="5" s="1"/>
  <c r="U11" i="5"/>
  <c r="V11" i="5" s="1"/>
  <c r="M25" i="1"/>
  <c r="D25" i="1"/>
  <c r="C25" i="1"/>
  <c r="I25" i="1"/>
  <c r="G25" i="1"/>
  <c r="E25" i="1"/>
  <c r="L57" i="1"/>
  <c r="G57" i="1"/>
  <c r="D57" i="1"/>
  <c r="C57" i="1"/>
  <c r="F11" i="1"/>
  <c r="D56" i="1"/>
  <c r="E56" i="1"/>
  <c r="G24" i="1"/>
  <c r="I12" i="1"/>
  <c r="I44" i="1"/>
  <c r="C21" i="1"/>
  <c r="L21" i="1"/>
  <c r="I21" i="1"/>
  <c r="M21" i="1"/>
  <c r="G21" i="1"/>
  <c r="F21" i="1"/>
  <c r="E21" i="1"/>
  <c r="D21" i="1"/>
  <c r="J21" i="1"/>
  <c r="M53" i="1"/>
  <c r="F53" i="1"/>
  <c r="G53" i="1"/>
  <c r="D53" i="1"/>
  <c r="I53" i="1"/>
  <c r="C53" i="1"/>
  <c r="E53" i="1"/>
  <c r="L53" i="1"/>
  <c r="K21" i="1"/>
  <c r="I31" i="8"/>
  <c r="K72" i="1"/>
  <c r="H75" i="1"/>
  <c r="I41" i="8"/>
  <c r="D76" i="1"/>
  <c r="J85" i="1"/>
  <c r="L85" i="1"/>
  <c r="C7" i="1"/>
  <c r="C70" i="1"/>
  <c r="D34" i="1"/>
  <c r="F71" i="1"/>
  <c r="M87" i="1"/>
  <c r="L72" i="1"/>
  <c r="C88" i="1"/>
  <c r="F34" i="1"/>
  <c r="I75" i="1"/>
  <c r="E34" i="1"/>
  <c r="G7" i="1"/>
  <c r="I50" i="1"/>
  <c r="E35" i="1"/>
  <c r="U31" i="5"/>
  <c r="V31" i="5" s="1"/>
  <c r="U8" i="5"/>
  <c r="V8" i="5" s="1"/>
  <c r="J35" i="1"/>
  <c r="U25" i="5"/>
  <c r="V25" i="5" s="1"/>
  <c r="J31" i="1"/>
  <c r="E31" i="1"/>
  <c r="D31" i="1"/>
  <c r="G31" i="1"/>
  <c r="F31" i="1"/>
  <c r="M31" i="1"/>
  <c r="L31" i="1"/>
  <c r="I31" i="1"/>
  <c r="C31" i="1"/>
  <c r="D63" i="1"/>
  <c r="L63" i="1"/>
  <c r="J63" i="1"/>
  <c r="C63" i="1"/>
  <c r="I63" i="1"/>
  <c r="E63" i="1"/>
  <c r="M63" i="1"/>
  <c r="G63" i="1"/>
  <c r="F63" i="1"/>
  <c r="I32" i="1"/>
  <c r="E32" i="1"/>
  <c r="I64" i="1"/>
  <c r="L64" i="1"/>
  <c r="F64" i="1"/>
  <c r="C64" i="1"/>
  <c r="M64" i="1"/>
  <c r="U12" i="5"/>
  <c r="V12" i="5" s="1"/>
  <c r="E27" i="1"/>
  <c r="B43" i="5"/>
  <c r="C43" i="5" s="1"/>
  <c r="D43" i="5" s="1"/>
  <c r="L33" i="1"/>
  <c r="F52" i="1"/>
  <c r="F36" i="1"/>
  <c r="D36" i="1"/>
  <c r="F25" i="1"/>
  <c r="F8" i="1"/>
  <c r="C24" i="1"/>
  <c r="G48" i="1"/>
  <c r="D16" i="1"/>
  <c r="F56" i="1"/>
  <c r="I48" i="1"/>
  <c r="H44" i="1"/>
  <c r="M76" i="1"/>
  <c r="I85" i="1"/>
  <c r="M7" i="1"/>
  <c r="L70" i="1"/>
  <c r="E71" i="1"/>
  <c r="I87" i="1"/>
  <c r="J87" i="1"/>
  <c r="J72" i="1"/>
  <c r="G88" i="1"/>
  <c r="J12" i="1"/>
  <c r="C18" i="1"/>
  <c r="F75" i="1"/>
  <c r="J7" i="1"/>
  <c r="J11" i="1"/>
  <c r="L35" i="1"/>
  <c r="I20" i="1"/>
  <c r="G52" i="1"/>
  <c r="G29" i="1"/>
  <c r="F29" i="1"/>
  <c r="J29" i="1"/>
  <c r="E29" i="1"/>
  <c r="D29" i="1"/>
  <c r="C29" i="1"/>
  <c r="M29" i="1"/>
  <c r="L29" i="1"/>
  <c r="I29" i="1"/>
  <c r="L61" i="1"/>
  <c r="C61" i="1"/>
  <c r="I61" i="1"/>
  <c r="D61" i="1"/>
  <c r="E11" i="1"/>
  <c r="L14" i="1"/>
  <c r="F14" i="1"/>
  <c r="M14" i="1"/>
  <c r="G14" i="1"/>
  <c r="E14" i="1"/>
  <c r="D14" i="1"/>
  <c r="J14" i="1"/>
  <c r="C14" i="1"/>
  <c r="I14" i="1"/>
  <c r="F46" i="1"/>
  <c r="D46" i="1"/>
  <c r="E46" i="1"/>
  <c r="C46" i="1"/>
  <c r="G46" i="1"/>
  <c r="J46" i="1"/>
  <c r="B7" i="5"/>
  <c r="M7" i="5" s="1"/>
  <c r="Q18" i="5"/>
  <c r="U18" i="5" s="1"/>
  <c r="V18" i="5" s="1"/>
  <c r="J27" i="1"/>
  <c r="B8" i="5"/>
  <c r="N8" i="5" s="1"/>
  <c r="B40" i="5"/>
  <c r="L40" i="5" s="1"/>
  <c r="Q19" i="5"/>
  <c r="U19" i="5" s="1"/>
  <c r="V19" i="5" s="1"/>
  <c r="D11" i="1"/>
  <c r="J33" i="1"/>
  <c r="E33" i="1"/>
  <c r="L65" i="1"/>
  <c r="M65" i="1"/>
  <c r="Q22" i="5"/>
  <c r="U22" i="5" s="1"/>
  <c r="V22" i="5" s="1"/>
  <c r="B34" i="5"/>
  <c r="N34" i="5" s="1"/>
  <c r="Q13" i="5"/>
  <c r="U13" i="5" s="1"/>
  <c r="V13" i="5" s="1"/>
  <c r="E17" i="1"/>
  <c r="E65" i="1"/>
  <c r="C52" i="1"/>
  <c r="D52" i="1"/>
  <c r="E12" i="1"/>
  <c r="F57" i="1"/>
  <c r="E48" i="1"/>
  <c r="M24" i="1"/>
  <c r="C56" i="1"/>
  <c r="E16" i="1"/>
  <c r="G40" i="1"/>
  <c r="E39" i="1"/>
  <c r="M39" i="1"/>
  <c r="I39" i="1"/>
  <c r="C39" i="1"/>
  <c r="L39" i="1"/>
  <c r="J39" i="1"/>
  <c r="G39" i="1"/>
  <c r="F39" i="1"/>
  <c r="D39" i="1"/>
  <c r="U20" i="5"/>
  <c r="V20" i="5" s="1"/>
  <c r="U30" i="5"/>
  <c r="V30" i="5" s="1"/>
  <c r="L25" i="1"/>
  <c r="I52" i="1"/>
  <c r="C36" i="1"/>
  <c r="E44" i="1"/>
  <c r="D24" i="1"/>
  <c r="M48" i="1"/>
  <c r="M32" i="1"/>
  <c r="E64" i="1"/>
  <c r="G56" i="1"/>
  <c r="D8" i="1"/>
  <c r="M8" i="1"/>
  <c r="C8" i="1"/>
  <c r="L40" i="1"/>
  <c r="E40" i="1"/>
  <c r="F40" i="1"/>
  <c r="M40" i="1"/>
  <c r="K38" i="1"/>
  <c r="B53" i="1"/>
  <c r="B40" i="1"/>
  <c r="I46" i="8"/>
  <c r="H39" i="1"/>
  <c r="I56" i="8"/>
  <c r="K85" i="1"/>
  <c r="H85" i="1"/>
  <c r="H76" i="1"/>
  <c r="H18" i="1"/>
  <c r="B76" i="1"/>
  <c r="J76" i="1"/>
  <c r="G85" i="1"/>
  <c r="G70" i="1"/>
  <c r="C71" i="1"/>
  <c r="D87" i="1"/>
  <c r="J18" i="1"/>
  <c r="F72" i="1"/>
  <c r="G72" i="1"/>
  <c r="L88" i="1"/>
  <c r="C34" i="1"/>
  <c r="E75" i="1"/>
  <c r="F51" i="1"/>
  <c r="I35" i="1"/>
  <c r="G11" i="1"/>
  <c r="I57" i="1"/>
  <c r="J57" i="1"/>
  <c r="K7" i="1"/>
  <c r="E28" i="1"/>
  <c r="G28" i="1"/>
  <c r="I28" i="1"/>
  <c r="I60" i="1"/>
  <c r="D35" i="1"/>
  <c r="M37" i="1"/>
  <c r="L37" i="1"/>
  <c r="I37" i="1"/>
  <c r="G37" i="1"/>
  <c r="F37" i="1"/>
  <c r="C37" i="1"/>
  <c r="J37" i="1"/>
  <c r="D37" i="1"/>
  <c r="E37" i="1"/>
  <c r="D19" i="1"/>
  <c r="C22" i="1"/>
  <c r="I22" i="1"/>
  <c r="L22" i="1"/>
  <c r="J22" i="1"/>
  <c r="G22" i="1"/>
  <c r="F22" i="1"/>
  <c r="E22" i="1"/>
  <c r="M22" i="1"/>
  <c r="D22" i="1"/>
  <c r="C54" i="1"/>
  <c r="D54" i="1"/>
  <c r="F54" i="1"/>
  <c r="Q26" i="5"/>
  <c r="U26" i="5" s="1"/>
  <c r="V26" i="5" s="1"/>
  <c r="C11" i="1"/>
  <c r="B48" i="5"/>
  <c r="F48" i="5" s="1"/>
  <c r="G48" i="5" s="1"/>
  <c r="Q27" i="5"/>
  <c r="U27" i="5" s="1"/>
  <c r="V27" i="5" s="1"/>
  <c r="E9" i="1"/>
  <c r="D9" i="1"/>
  <c r="C9" i="1"/>
  <c r="I9" i="1"/>
  <c r="F9" i="1"/>
  <c r="I41" i="1"/>
  <c r="C41" i="1"/>
  <c r="U21" i="5"/>
  <c r="V21" i="5" s="1"/>
  <c r="M49" i="1"/>
  <c r="D28" i="1"/>
  <c r="I65" i="1"/>
  <c r="C33" i="1"/>
  <c r="G20" i="1"/>
  <c r="D44" i="1"/>
  <c r="D41" i="1"/>
  <c r="E57" i="1"/>
  <c r="J40" i="1"/>
  <c r="L32" i="1"/>
  <c r="M56" i="1"/>
  <c r="D32" i="1"/>
  <c r="E8" i="1"/>
  <c r="M44" i="1"/>
  <c r="J53" i="1"/>
  <c r="K53" i="1"/>
  <c r="I54" i="8"/>
  <c r="H11" i="1"/>
  <c r="I43" i="8"/>
  <c r="I12" i="8"/>
  <c r="B11" i="1"/>
  <c r="I13" i="8"/>
  <c r="I76" i="1"/>
  <c r="D85" i="1"/>
  <c r="G50" i="1"/>
  <c r="F70" i="1"/>
  <c r="L71" i="1"/>
  <c r="C87" i="1"/>
  <c r="E72" i="1"/>
  <c r="J88" i="1"/>
  <c r="M34" i="1"/>
  <c r="M75" i="1"/>
  <c r="D75" i="1"/>
  <c r="I18" i="1"/>
  <c r="U15" i="5"/>
  <c r="V15" i="5" s="1"/>
  <c r="U24" i="5"/>
  <c r="V24" i="5" s="1"/>
  <c r="U6" i="5"/>
  <c r="V6" i="5" s="1"/>
  <c r="U9" i="5"/>
  <c r="V9" i="5" s="1"/>
  <c r="E15" i="1"/>
  <c r="D15" i="1"/>
  <c r="L15" i="1"/>
  <c r="F15" i="1"/>
  <c r="G15" i="1"/>
  <c r="M15" i="1"/>
  <c r="I15" i="1"/>
  <c r="J15" i="1"/>
  <c r="C15" i="1"/>
  <c r="J47" i="1"/>
  <c r="G47" i="1"/>
  <c r="I47" i="1"/>
  <c r="F47" i="1"/>
  <c r="D47" i="1"/>
  <c r="M47" i="1"/>
  <c r="E47" i="1"/>
  <c r="L47" i="1"/>
  <c r="C47" i="1"/>
  <c r="I16" i="1"/>
  <c r="G16" i="1"/>
  <c r="L16" i="1"/>
  <c r="F16" i="1"/>
  <c r="C16" i="1"/>
  <c r="F48" i="1"/>
  <c r="C48" i="1"/>
  <c r="B17" i="5"/>
  <c r="N17" i="5" s="1"/>
  <c r="U28" i="5"/>
  <c r="V28" i="5" s="1"/>
  <c r="F10" i="1"/>
  <c r="I17" i="1"/>
  <c r="L9" i="1"/>
  <c r="D60" i="1"/>
  <c r="G12" i="1"/>
  <c r="G44" i="1"/>
  <c r="C28" i="1"/>
  <c r="C60" i="1"/>
  <c r="D33" i="1"/>
  <c r="G64" i="1"/>
  <c r="L8" i="1"/>
  <c r="J8" i="1"/>
  <c r="L56" i="1"/>
  <c r="D48" i="1"/>
  <c r="D64" i="1"/>
  <c r="H12" i="1"/>
  <c r="I2" i="8"/>
  <c r="B72" i="1"/>
  <c r="I29" i="8"/>
  <c r="G76" i="1"/>
  <c r="E85" i="1"/>
  <c r="E70" i="1"/>
  <c r="M71" i="1"/>
  <c r="L87" i="1"/>
  <c r="J34" i="1"/>
  <c r="D72" i="1"/>
  <c r="E88" i="1"/>
  <c r="I88" i="1"/>
  <c r="J44" i="1"/>
  <c r="C50" i="1"/>
  <c r="C75" i="1"/>
  <c r="M38" i="1"/>
  <c r="I38" i="1"/>
  <c r="F35" i="1"/>
  <c r="M11" i="1"/>
  <c r="G36" i="1"/>
  <c r="M13" i="1"/>
  <c r="J13" i="1"/>
  <c r="G13" i="1"/>
  <c r="E13" i="1"/>
  <c r="D13" i="1"/>
  <c r="C13" i="1"/>
  <c r="I13" i="1"/>
  <c r="L13" i="1"/>
  <c r="F13" i="1"/>
  <c r="C45" i="1"/>
  <c r="I45" i="1"/>
  <c r="E45" i="1"/>
  <c r="L45" i="1"/>
  <c r="D45" i="1"/>
  <c r="F45" i="1"/>
  <c r="J45" i="1"/>
  <c r="G45" i="1"/>
  <c r="C59" i="1"/>
  <c r="G30" i="1"/>
  <c r="F30" i="1"/>
  <c r="J30" i="1"/>
  <c r="E30" i="1"/>
  <c r="D30" i="1"/>
  <c r="C30" i="1"/>
  <c r="J62" i="1"/>
  <c r="C62" i="1"/>
  <c r="D62" i="1"/>
  <c r="Q34" i="5"/>
  <c r="U34" i="5" s="1"/>
  <c r="V34" i="5" s="1"/>
  <c r="B24" i="5"/>
  <c r="L24" i="5" s="1"/>
  <c r="Q35" i="5"/>
  <c r="U35" i="5" s="1"/>
  <c r="V35" i="5" s="1"/>
  <c r="M17" i="1"/>
  <c r="F17" i="1"/>
  <c r="C17" i="1"/>
  <c r="J17" i="1"/>
  <c r="D17" i="1"/>
  <c r="G49" i="1"/>
  <c r="F49" i="1"/>
  <c r="J49" i="1"/>
  <c r="B50" i="5"/>
  <c r="M50" i="5" s="1"/>
  <c r="Q29" i="5"/>
  <c r="U29" i="5" s="1"/>
  <c r="V29" i="5" s="1"/>
  <c r="M41" i="1"/>
  <c r="J25" i="1"/>
  <c r="C12" i="1"/>
  <c r="G41" i="1"/>
  <c r="D12" i="1"/>
  <c r="F12" i="1"/>
  <c r="J41" i="1"/>
  <c r="C20" i="1"/>
  <c r="D65" i="1"/>
  <c r="E24" i="1"/>
  <c r="J24" i="1"/>
  <c r="J48" i="1"/>
  <c r="M16" i="1"/>
  <c r="C32" i="1"/>
  <c r="M12" i="1"/>
  <c r="B12" i="5"/>
  <c r="N12" i="5" s="1"/>
  <c r="B44" i="5"/>
  <c r="M44" i="5" s="1"/>
  <c r="Q23" i="5"/>
  <c r="U23" i="5" s="1"/>
  <c r="V23" i="5" s="1"/>
  <c r="B21" i="5"/>
  <c r="L21" i="5" s="1"/>
  <c r="B53" i="5"/>
  <c r="F53" i="5" s="1"/>
  <c r="G53" i="5" s="1"/>
  <c r="Q32" i="5"/>
  <c r="U32" i="5" s="1"/>
  <c r="V32" i="5" s="1"/>
  <c r="P53" i="5"/>
  <c r="B38" i="5"/>
  <c r="M38" i="5" s="1"/>
  <c r="Q17" i="5"/>
  <c r="U17" i="5" s="1"/>
  <c r="V17" i="5" s="1"/>
  <c r="I11" i="1"/>
  <c r="J23" i="1"/>
  <c r="I23" i="1"/>
  <c r="C23" i="1"/>
  <c r="M23" i="1"/>
  <c r="L23" i="1"/>
  <c r="D23" i="1"/>
  <c r="G23" i="1"/>
  <c r="F23" i="1"/>
  <c r="E23" i="1"/>
  <c r="J55" i="1"/>
  <c r="C55" i="1"/>
  <c r="G55" i="1"/>
  <c r="M55" i="1"/>
  <c r="D55" i="1"/>
  <c r="I55" i="1"/>
  <c r="F55" i="1"/>
  <c r="L55" i="1"/>
  <c r="E55" i="1"/>
  <c r="C35" i="1"/>
  <c r="F24" i="1"/>
  <c r="L24" i="1"/>
  <c r="J56" i="1"/>
  <c r="I56" i="1"/>
  <c r="B25" i="5"/>
  <c r="C25" i="5" s="1"/>
  <c r="D25" i="5" s="1"/>
  <c r="E25" i="5" s="1"/>
  <c r="B57" i="5"/>
  <c r="L57" i="5" s="1"/>
  <c r="L18" i="1"/>
  <c r="C44" i="1"/>
  <c r="F28" i="1"/>
  <c r="F44" i="1"/>
  <c r="I36" i="1"/>
  <c r="C49" i="1"/>
  <c r="D40" i="1"/>
  <c r="J64" i="1"/>
  <c r="I40" i="1"/>
  <c r="I8" i="1"/>
  <c r="J16" i="1"/>
  <c r="I8" i="8"/>
  <c r="I10" i="8"/>
  <c r="I11" i="8"/>
  <c r="I28" i="8"/>
  <c r="I45" i="8"/>
  <c r="I20" i="8"/>
  <c r="I16" i="8"/>
  <c r="I18" i="8"/>
  <c r="I19" i="8"/>
  <c r="I36" i="8"/>
  <c r="I53" i="8"/>
  <c r="I3" i="8"/>
  <c r="I6" i="8"/>
  <c r="I24" i="8"/>
  <c r="I9" i="8"/>
  <c r="I26" i="8"/>
  <c r="I27" i="8"/>
  <c r="I44" i="8"/>
  <c r="I49" i="8"/>
  <c r="I14" i="8"/>
  <c r="I7" i="8"/>
  <c r="I32" i="8"/>
  <c r="I17" i="8"/>
  <c r="I34" i="8"/>
  <c r="I35" i="8"/>
  <c r="I52" i="8"/>
  <c r="I5" i="8"/>
  <c r="I55" i="8"/>
  <c r="I30" i="8"/>
  <c r="I23" i="8"/>
  <c r="I48" i="8"/>
  <c r="I33" i="8"/>
  <c r="I50" i="8"/>
  <c r="I51" i="8"/>
  <c r="I4" i="8"/>
  <c r="I21" i="8"/>
  <c r="I47" i="8"/>
  <c r="L17" i="5"/>
  <c r="L49" i="5"/>
  <c r="M49" i="5"/>
  <c r="F49" i="5"/>
  <c r="G49" i="5" s="1"/>
  <c r="M36" i="5"/>
  <c r="F36" i="5"/>
  <c r="G36" i="5" s="1"/>
  <c r="L36" i="5"/>
  <c r="L11" i="5"/>
  <c r="M11" i="5"/>
  <c r="F11" i="5"/>
  <c r="G11" i="5" s="1"/>
  <c r="M23" i="5"/>
  <c r="L23" i="5"/>
  <c r="F23" i="5"/>
  <c r="G23" i="5" s="1"/>
  <c r="M55" i="5"/>
  <c r="L55" i="5"/>
  <c r="F55" i="5"/>
  <c r="G55" i="5" s="1"/>
  <c r="L35" i="5"/>
  <c r="F35" i="5"/>
  <c r="G35" i="5" s="1"/>
  <c r="M35" i="5"/>
  <c r="L56" i="5"/>
  <c r="F56" i="5"/>
  <c r="G56" i="5" s="1"/>
  <c r="M56" i="5"/>
  <c r="L18" i="5"/>
  <c r="M18" i="5"/>
  <c r="F18" i="5"/>
  <c r="G18" i="5" s="1"/>
  <c r="L51" i="5"/>
  <c r="M51" i="5"/>
  <c r="F51" i="5"/>
  <c r="G51" i="5" s="1"/>
  <c r="M31" i="5"/>
  <c r="L31" i="5"/>
  <c r="F31" i="5"/>
  <c r="G31" i="5" s="1"/>
  <c r="L32" i="5"/>
  <c r="M32" i="5"/>
  <c r="F32" i="5"/>
  <c r="G32" i="5" s="1"/>
  <c r="L27" i="5"/>
  <c r="M27" i="5"/>
  <c r="F27" i="5"/>
  <c r="G27" i="5" s="1"/>
  <c r="L26" i="5"/>
  <c r="F26" i="5"/>
  <c r="G26" i="5" s="1"/>
  <c r="M26" i="5"/>
  <c r="L58" i="5"/>
  <c r="F58" i="5"/>
  <c r="G58" i="5" s="1"/>
  <c r="M58" i="5"/>
  <c r="M13" i="5"/>
  <c r="F13" i="5"/>
  <c r="G13" i="5" s="1"/>
  <c r="L13" i="5"/>
  <c r="M20" i="5"/>
  <c r="L20" i="5"/>
  <c r="F20" i="5"/>
  <c r="G20" i="5" s="1"/>
  <c r="M52" i="5"/>
  <c r="F52" i="5"/>
  <c r="G52" i="5" s="1"/>
  <c r="L52" i="5"/>
  <c r="M29" i="5"/>
  <c r="F29" i="5"/>
  <c r="G29" i="5" s="1"/>
  <c r="L29" i="5"/>
  <c r="L14" i="5"/>
  <c r="F14" i="5"/>
  <c r="G14" i="5" s="1"/>
  <c r="M14" i="5"/>
  <c r="M46" i="5"/>
  <c r="F46" i="5"/>
  <c r="G46" i="5" s="1"/>
  <c r="L46" i="5"/>
  <c r="L33" i="5"/>
  <c r="F33" i="5"/>
  <c r="G33" i="5" s="1"/>
  <c r="M33" i="5"/>
  <c r="L30" i="5"/>
  <c r="M30" i="5"/>
  <c r="F30" i="5"/>
  <c r="G30" i="5" s="1"/>
  <c r="M39" i="5"/>
  <c r="L39" i="5"/>
  <c r="F39" i="5"/>
  <c r="G39" i="5" s="1"/>
  <c r="M45" i="5"/>
  <c r="F45" i="5"/>
  <c r="G45" i="5" s="1"/>
  <c r="L45" i="5"/>
  <c r="M28" i="5"/>
  <c r="F28" i="5"/>
  <c r="G28" i="5" s="1"/>
  <c r="L28" i="5"/>
  <c r="M37" i="5"/>
  <c r="F37" i="5"/>
  <c r="G37" i="5" s="1"/>
  <c r="L37" i="5"/>
  <c r="L19" i="5"/>
  <c r="F19" i="5"/>
  <c r="G19" i="5" s="1"/>
  <c r="M19" i="5"/>
  <c r="L22" i="5"/>
  <c r="F22" i="5"/>
  <c r="G22" i="5" s="1"/>
  <c r="M22" i="5"/>
  <c r="L54" i="5"/>
  <c r="F54" i="5"/>
  <c r="G54" i="5" s="1"/>
  <c r="M54" i="5"/>
  <c r="L9" i="5"/>
  <c r="M9" i="5"/>
  <c r="F9" i="5"/>
  <c r="G9" i="5" s="1"/>
  <c r="L41" i="5"/>
  <c r="M41" i="5"/>
  <c r="F41" i="5"/>
  <c r="G41" i="5" s="1"/>
  <c r="M15" i="5"/>
  <c r="F15" i="5"/>
  <c r="G15" i="5" s="1"/>
  <c r="L15" i="5"/>
  <c r="M47" i="5"/>
  <c r="F47" i="5"/>
  <c r="G47" i="5" s="1"/>
  <c r="L47" i="5"/>
  <c r="L16" i="5"/>
  <c r="M16" i="5"/>
  <c r="F16" i="5"/>
  <c r="G16" i="5" s="1"/>
  <c r="L10" i="5"/>
  <c r="M10" i="5"/>
  <c r="F10" i="5"/>
  <c r="G10" i="5" s="1"/>
  <c r="L42" i="5"/>
  <c r="M42" i="5"/>
  <c r="F42" i="5"/>
  <c r="G42" i="5" s="1"/>
  <c r="K58" i="8"/>
  <c r="J58" i="8"/>
  <c r="C58" i="8"/>
  <c r="F58" i="8"/>
  <c r="E58" i="8" s="1"/>
  <c r="N58" i="5"/>
  <c r="C58" i="5"/>
  <c r="N56" i="5"/>
  <c r="C56" i="5"/>
  <c r="N55" i="5"/>
  <c r="C55" i="5"/>
  <c r="N54" i="5"/>
  <c r="C54" i="5"/>
  <c r="N52" i="5"/>
  <c r="C52" i="5"/>
  <c r="D52" i="5" s="1"/>
  <c r="E52" i="5" s="1"/>
  <c r="N51" i="5"/>
  <c r="C51" i="5"/>
  <c r="N49" i="5"/>
  <c r="C49" i="5"/>
  <c r="N47" i="5"/>
  <c r="C47" i="5"/>
  <c r="D47" i="5" s="1"/>
  <c r="N46" i="5"/>
  <c r="C46" i="5"/>
  <c r="N45" i="5"/>
  <c r="C45" i="5"/>
  <c r="N42" i="5"/>
  <c r="C42" i="5"/>
  <c r="N41" i="5"/>
  <c r="C41" i="5"/>
  <c r="N39" i="5"/>
  <c r="C39" i="5"/>
  <c r="N37" i="5"/>
  <c r="C37" i="5"/>
  <c r="N36" i="5"/>
  <c r="C36" i="5"/>
  <c r="N35" i="5"/>
  <c r="C35" i="5"/>
  <c r="AC33" i="5"/>
  <c r="AB33" i="5"/>
  <c r="AA33" i="5"/>
  <c r="R33" i="5"/>
  <c r="N33" i="5"/>
  <c r="C33" i="5"/>
  <c r="D33" i="5" s="1"/>
  <c r="N32" i="5"/>
  <c r="C32" i="5"/>
  <c r="D32" i="5" s="1"/>
  <c r="E32" i="5" s="1"/>
  <c r="AC31" i="5"/>
  <c r="AB31" i="5"/>
  <c r="AA31" i="5"/>
  <c r="R31" i="5"/>
  <c r="N31" i="5"/>
  <c r="C31" i="5"/>
  <c r="D31" i="5" s="1"/>
  <c r="E31" i="5" s="1"/>
  <c r="AC30" i="5"/>
  <c r="AB30" i="5"/>
  <c r="AA30" i="5"/>
  <c r="R30" i="5"/>
  <c r="S30" i="5" s="1"/>
  <c r="N30" i="5"/>
  <c r="C30" i="5"/>
  <c r="D30" i="5" s="1"/>
  <c r="N29" i="5"/>
  <c r="C29" i="5"/>
  <c r="D29" i="5" s="1"/>
  <c r="E29" i="5" s="1"/>
  <c r="AC28" i="5"/>
  <c r="AB28" i="5"/>
  <c r="AA28" i="5"/>
  <c r="R28" i="5"/>
  <c r="S28" i="5" s="1"/>
  <c r="T28" i="5" s="1"/>
  <c r="N28" i="5"/>
  <c r="C28" i="5"/>
  <c r="D28" i="5" s="1"/>
  <c r="E28" i="5" s="1"/>
  <c r="N27" i="5"/>
  <c r="C27" i="5"/>
  <c r="D27" i="5" s="1"/>
  <c r="N26" i="5"/>
  <c r="C26" i="5"/>
  <c r="D26" i="5" s="1"/>
  <c r="AC25" i="5"/>
  <c r="AB25" i="5"/>
  <c r="AA25" i="5"/>
  <c r="R25" i="5"/>
  <c r="S25" i="5" s="1"/>
  <c r="AC24" i="5"/>
  <c r="AB24" i="5"/>
  <c r="AA24" i="5"/>
  <c r="R24" i="5"/>
  <c r="S24" i="5" s="1"/>
  <c r="N23" i="5"/>
  <c r="C23" i="5"/>
  <c r="D23" i="5" s="1"/>
  <c r="N22" i="5"/>
  <c r="C22" i="5"/>
  <c r="AC21" i="5"/>
  <c r="AB21" i="5"/>
  <c r="AA21" i="5"/>
  <c r="R21" i="5"/>
  <c r="S21" i="5" s="1"/>
  <c r="T21" i="5" s="1"/>
  <c r="AC20" i="5"/>
  <c r="AB20" i="5"/>
  <c r="AA20" i="5"/>
  <c r="R20" i="5"/>
  <c r="S20" i="5" s="1"/>
  <c r="N20" i="5"/>
  <c r="C20" i="5"/>
  <c r="N19" i="5"/>
  <c r="C19" i="5"/>
  <c r="D19" i="5" s="1"/>
  <c r="N18" i="5"/>
  <c r="C18" i="5"/>
  <c r="D18" i="5" s="1"/>
  <c r="AC16" i="5"/>
  <c r="AB16" i="5"/>
  <c r="AA16" i="5"/>
  <c r="R16" i="5"/>
  <c r="N16" i="5"/>
  <c r="C16" i="5"/>
  <c r="AC15" i="5"/>
  <c r="AB15" i="5"/>
  <c r="AA15" i="5"/>
  <c r="R15" i="5"/>
  <c r="N15" i="5"/>
  <c r="C15" i="5"/>
  <c r="D15" i="5" s="1"/>
  <c r="AC14" i="5"/>
  <c r="AB14" i="5"/>
  <c r="AA14" i="5"/>
  <c r="R14" i="5"/>
  <c r="N14" i="5"/>
  <c r="C14" i="5"/>
  <c r="D14" i="5" s="1"/>
  <c r="N13" i="5"/>
  <c r="C13" i="5"/>
  <c r="AC12" i="5"/>
  <c r="AB12" i="5"/>
  <c r="AA12" i="5"/>
  <c r="R12" i="5"/>
  <c r="AC11" i="5"/>
  <c r="AB11" i="5"/>
  <c r="AA11" i="5"/>
  <c r="R11" i="5"/>
  <c r="N11" i="5"/>
  <c r="C11" i="5"/>
  <c r="D11" i="5" s="1"/>
  <c r="AC10" i="5"/>
  <c r="AB10" i="5"/>
  <c r="AA10" i="5"/>
  <c r="R10" i="5"/>
  <c r="N10" i="5"/>
  <c r="C10" i="5"/>
  <c r="AC9" i="5"/>
  <c r="AB9" i="5"/>
  <c r="AA9" i="5"/>
  <c r="R9" i="5"/>
  <c r="N9" i="5"/>
  <c r="C9" i="5"/>
  <c r="D9" i="5" s="1"/>
  <c r="AC8" i="5"/>
  <c r="AB8" i="5"/>
  <c r="AA8" i="5"/>
  <c r="R8" i="5"/>
  <c r="AC7" i="5"/>
  <c r="AB7" i="5"/>
  <c r="AA7" i="5"/>
  <c r="R7" i="5"/>
  <c r="AC6" i="5"/>
  <c r="AB6" i="5"/>
  <c r="AA6" i="5"/>
  <c r="R6" i="5"/>
  <c r="S6" i="5" s="1"/>
  <c r="N6" i="5"/>
  <c r="M6" i="5"/>
  <c r="L6" i="5"/>
  <c r="C6" i="5"/>
  <c r="AC15" i="9" l="1"/>
  <c r="AC4" i="9"/>
  <c r="AC9" i="9"/>
  <c r="AC18" i="9"/>
  <c r="AC20" i="9"/>
  <c r="AC24" i="9"/>
  <c r="AC32" i="9"/>
  <c r="AC41" i="9"/>
  <c r="AC54" i="9"/>
  <c r="AC59" i="9"/>
  <c r="AC61" i="9"/>
  <c r="AC70" i="9"/>
  <c r="AC30" i="9"/>
  <c r="AC45" i="9"/>
  <c r="AC53" i="9"/>
  <c r="AC68" i="9"/>
  <c r="AC83" i="9"/>
  <c r="AC84" i="9"/>
  <c r="AC52" i="9"/>
  <c r="AC81" i="9"/>
  <c r="AC5" i="9"/>
  <c r="AC10" i="9"/>
  <c r="AC16" i="9"/>
  <c r="AC39" i="9"/>
  <c r="AC42" i="9"/>
  <c r="AC44" i="9"/>
  <c r="AC77" i="9"/>
  <c r="AC82" i="9"/>
  <c r="AC28" i="9"/>
  <c r="AC43" i="9"/>
  <c r="AC51" i="9"/>
  <c r="AC57" i="9"/>
  <c r="AC71" i="9"/>
  <c r="AC72" i="9"/>
  <c r="AC2" i="9"/>
  <c r="AC63" i="9"/>
  <c r="AC6" i="9"/>
  <c r="AC13" i="9"/>
  <c r="AC23" i="9"/>
  <c r="AC26" i="9"/>
  <c r="AC34" i="9"/>
  <c r="AC37" i="9"/>
  <c r="AC48" i="9"/>
  <c r="AC60" i="9"/>
  <c r="AC64" i="9"/>
  <c r="AC78" i="9"/>
  <c r="AC21" i="9"/>
  <c r="AC35" i="9"/>
  <c r="AC47" i="9"/>
  <c r="AC55" i="9"/>
  <c r="AC66" i="9"/>
  <c r="AC74" i="9"/>
  <c r="AC75" i="9"/>
  <c r="AC36" i="9"/>
  <c r="AC67" i="9"/>
  <c r="CT5" i="9"/>
  <c r="AC56" i="9"/>
  <c r="AC7" i="9"/>
  <c r="AC11" i="9"/>
  <c r="AC17" i="9"/>
  <c r="AC19" i="9"/>
  <c r="AC40" i="9"/>
  <c r="AC49" i="9"/>
  <c r="AC62" i="9"/>
  <c r="AC79" i="9"/>
  <c r="AC8" i="9"/>
  <c r="AC25" i="9"/>
  <c r="AC33" i="9"/>
  <c r="AC65" i="9"/>
  <c r="AC80" i="9"/>
  <c r="AC50" i="9"/>
  <c r="AC12" i="9"/>
  <c r="AD12" i="9" s="1"/>
  <c r="AC14" i="9"/>
  <c r="AC22" i="9"/>
  <c r="AC27" i="9"/>
  <c r="AC31" i="9"/>
  <c r="AC38" i="9"/>
  <c r="AC46" i="9"/>
  <c r="AC58" i="9"/>
  <c r="AC69" i="9"/>
  <c r="AD69" i="9" s="1"/>
  <c r="AC76" i="9"/>
  <c r="CU5" i="9"/>
  <c r="AC3" i="9"/>
  <c r="AC29" i="9"/>
  <c r="AC73" i="9"/>
  <c r="AC13" i="5"/>
  <c r="C17" i="5"/>
  <c r="D17" i="5" s="1"/>
  <c r="E17" i="5" s="1"/>
  <c r="F17" i="5"/>
  <c r="G17" i="5" s="1"/>
  <c r="R13" i="5"/>
  <c r="W13" i="5" s="1"/>
  <c r="R34" i="5"/>
  <c r="W34" i="5" s="1"/>
  <c r="AA34" i="5"/>
  <c r="M17" i="5"/>
  <c r="AB13" i="5"/>
  <c r="AC23" i="5"/>
  <c r="AA13" i="5"/>
  <c r="L50" i="5"/>
  <c r="X25" i="5"/>
  <c r="Y25" i="5" s="1"/>
  <c r="C7" i="5"/>
  <c r="D7" i="5" s="1"/>
  <c r="E7" i="5" s="1"/>
  <c r="AB18" i="5"/>
  <c r="AB23" i="5"/>
  <c r="L48" i="5"/>
  <c r="AC34" i="5"/>
  <c r="AB34" i="5"/>
  <c r="R23" i="5"/>
  <c r="S23" i="5" s="1"/>
  <c r="X23" i="5" s="1"/>
  <c r="Y23" i="5" s="1"/>
  <c r="AA23" i="5"/>
  <c r="N7" i="5"/>
  <c r="N53" i="5"/>
  <c r="L7" i="5"/>
  <c r="AC35" i="5"/>
  <c r="F7" i="5"/>
  <c r="G7" i="5" s="1"/>
  <c r="AA27" i="5"/>
  <c r="L53" i="5"/>
  <c r="AB27" i="5"/>
  <c r="AC27" i="5"/>
  <c r="N43" i="5"/>
  <c r="M48" i="5"/>
  <c r="M43" i="5"/>
  <c r="F43" i="5"/>
  <c r="G43" i="5" s="1"/>
  <c r="I43" i="5" s="1"/>
  <c r="J43" i="5" s="1"/>
  <c r="L43" i="5"/>
  <c r="C48" i="5"/>
  <c r="D48" i="5" s="1"/>
  <c r="I48" i="5" s="1"/>
  <c r="J48" i="5" s="1"/>
  <c r="N48" i="5"/>
  <c r="N24" i="5"/>
  <c r="F12" i="5"/>
  <c r="G12" i="5" s="1"/>
  <c r="AC22" i="5"/>
  <c r="C34" i="5"/>
  <c r="D34" i="5" s="1"/>
  <c r="C57" i="5"/>
  <c r="D57" i="5" s="1"/>
  <c r="H6" i="5"/>
  <c r="R19" i="5"/>
  <c r="S19" i="5" s="1"/>
  <c r="X19" i="5" s="1"/>
  <c r="Y19" i="5" s="1"/>
  <c r="F44" i="5"/>
  <c r="G44" i="5" s="1"/>
  <c r="AA19" i="5"/>
  <c r="R26" i="5"/>
  <c r="S26" i="5" s="1"/>
  <c r="T26" i="5" s="1"/>
  <c r="M34" i="5"/>
  <c r="AA26" i="5"/>
  <c r="N25" i="5"/>
  <c r="N44" i="5"/>
  <c r="AB19" i="5"/>
  <c r="F34" i="5"/>
  <c r="G34" i="5" s="1"/>
  <c r="AB26" i="5"/>
  <c r="R35" i="5"/>
  <c r="W35" i="5" s="1"/>
  <c r="AC17" i="5"/>
  <c r="AB22" i="5"/>
  <c r="N57" i="5"/>
  <c r="L12" i="5"/>
  <c r="C40" i="5"/>
  <c r="D40" i="5" s="1"/>
  <c r="E40" i="5" s="1"/>
  <c r="F57" i="5"/>
  <c r="G57" i="5" s="1"/>
  <c r="M12" i="5"/>
  <c r="M57" i="5"/>
  <c r="R29" i="5"/>
  <c r="S29" i="5" s="1"/>
  <c r="T29" i="5" s="1"/>
  <c r="C12" i="5"/>
  <c r="D12" i="5" s="1"/>
  <c r="R17" i="5"/>
  <c r="S17" i="5" s="1"/>
  <c r="AA29" i="5"/>
  <c r="M40" i="5"/>
  <c r="AA17" i="5"/>
  <c r="N40" i="5"/>
  <c r="R22" i="5"/>
  <c r="S22" i="5" s="1"/>
  <c r="X22" i="5" s="1"/>
  <c r="Y22" i="5" s="1"/>
  <c r="AB29" i="5"/>
  <c r="F40" i="5"/>
  <c r="G40" i="5" s="1"/>
  <c r="AB17" i="5"/>
  <c r="N21" i="5"/>
  <c r="AA22" i="5"/>
  <c r="AC29" i="5"/>
  <c r="F21" i="5"/>
  <c r="G21" i="5" s="1"/>
  <c r="X30" i="5"/>
  <c r="Y30" i="5" s="1"/>
  <c r="AA32" i="5"/>
  <c r="AB35" i="5"/>
  <c r="C44" i="5"/>
  <c r="D44" i="5" s="1"/>
  <c r="E44" i="5" s="1"/>
  <c r="C53" i="5"/>
  <c r="H53" i="5" s="1"/>
  <c r="M53" i="5"/>
  <c r="R18" i="5"/>
  <c r="W18" i="5" s="1"/>
  <c r="L34" i="5"/>
  <c r="L44" i="5"/>
  <c r="AC26" i="5"/>
  <c r="AA18" i="5"/>
  <c r="AC19" i="5"/>
  <c r="R32" i="5"/>
  <c r="S32" i="5" s="1"/>
  <c r="X32" i="5" s="1"/>
  <c r="Y32" i="5" s="1"/>
  <c r="AC18" i="5"/>
  <c r="R27" i="5"/>
  <c r="S27" i="5" s="1"/>
  <c r="T27" i="5" s="1"/>
  <c r="AC32" i="5"/>
  <c r="AA35" i="5"/>
  <c r="F24" i="5"/>
  <c r="G24" i="5" s="1"/>
  <c r="M8" i="5"/>
  <c r="M25" i="5"/>
  <c r="F8" i="5"/>
  <c r="G8" i="5" s="1"/>
  <c r="C50" i="5"/>
  <c r="D50" i="5" s="1"/>
  <c r="L8" i="5"/>
  <c r="L25" i="5"/>
  <c r="C8" i="5"/>
  <c r="D8" i="5" s="1"/>
  <c r="N38" i="5"/>
  <c r="N50" i="5"/>
  <c r="L38" i="5"/>
  <c r="F50" i="5"/>
  <c r="G50" i="5" s="1"/>
  <c r="AB32" i="5"/>
  <c r="C38" i="5"/>
  <c r="D38" i="5" s="1"/>
  <c r="F25" i="5"/>
  <c r="G25" i="5" s="1"/>
  <c r="I25" i="5" s="1"/>
  <c r="J25" i="5" s="1"/>
  <c r="M21" i="5"/>
  <c r="C21" i="5"/>
  <c r="D21" i="5" s="1"/>
  <c r="F38" i="5"/>
  <c r="G38" i="5" s="1"/>
  <c r="M24" i="5"/>
  <c r="C24" i="5"/>
  <c r="D24" i="5" s="1"/>
  <c r="H10" i="5"/>
  <c r="H55" i="5"/>
  <c r="S31" i="5"/>
  <c r="X31" i="5" s="1"/>
  <c r="Y31" i="5" s="1"/>
  <c r="W31" i="5"/>
  <c r="S33" i="5"/>
  <c r="X33" i="5" s="1"/>
  <c r="Y33" i="5" s="1"/>
  <c r="W33" i="5"/>
  <c r="W11" i="5"/>
  <c r="H39" i="5"/>
  <c r="K56" i="8"/>
  <c r="F57" i="8"/>
  <c r="E57" i="8" s="1"/>
  <c r="C57" i="8"/>
  <c r="L57" i="8"/>
  <c r="J57" i="8"/>
  <c r="K57" i="8"/>
  <c r="W28" i="5"/>
  <c r="H56" i="5"/>
  <c r="D56" i="5"/>
  <c r="E56" i="5" s="1"/>
  <c r="H49" i="5"/>
  <c r="H36" i="5"/>
  <c r="H13" i="5"/>
  <c r="T30" i="5"/>
  <c r="W30" i="5"/>
  <c r="W24" i="5"/>
  <c r="W21" i="5"/>
  <c r="T25" i="5"/>
  <c r="X28" i="5"/>
  <c r="Y28" i="5" s="1"/>
  <c r="W7" i="5"/>
  <c r="W25" i="5"/>
  <c r="W9" i="5"/>
  <c r="W15" i="5"/>
  <c r="H52" i="5"/>
  <c r="H45" i="5"/>
  <c r="H51" i="5"/>
  <c r="H41" i="5"/>
  <c r="H35" i="5"/>
  <c r="I33" i="5"/>
  <c r="J33" i="5" s="1"/>
  <c r="I27" i="5"/>
  <c r="J27" i="5" s="1"/>
  <c r="H19" i="5"/>
  <c r="H37" i="5"/>
  <c r="D36" i="5"/>
  <c r="I36" i="5" s="1"/>
  <c r="J36" i="5" s="1"/>
  <c r="D35" i="5"/>
  <c r="E35" i="5" s="1"/>
  <c r="H33" i="5"/>
  <c r="H32" i="5"/>
  <c r="H31" i="5"/>
  <c r="I30" i="5"/>
  <c r="J30" i="5" s="1"/>
  <c r="E30" i="5"/>
  <c r="H28" i="5"/>
  <c r="I26" i="5"/>
  <c r="J26" i="5" s="1"/>
  <c r="E26" i="5"/>
  <c r="H15" i="5"/>
  <c r="H11" i="5"/>
  <c r="D13" i="5"/>
  <c r="I13" i="5" s="1"/>
  <c r="J13" i="5" s="1"/>
  <c r="H9" i="5"/>
  <c r="W8" i="5"/>
  <c r="S8" i="5"/>
  <c r="W12" i="5"/>
  <c r="S12" i="5"/>
  <c r="I14" i="5"/>
  <c r="J14" i="5" s="1"/>
  <c r="E14" i="5"/>
  <c r="W16" i="5"/>
  <c r="S16" i="5"/>
  <c r="I18" i="5"/>
  <c r="J18" i="5" s="1"/>
  <c r="E18" i="5"/>
  <c r="I23" i="5"/>
  <c r="J23" i="5" s="1"/>
  <c r="E23" i="5"/>
  <c r="I11" i="5"/>
  <c r="J11" i="5" s="1"/>
  <c r="E11" i="5"/>
  <c r="I15" i="5"/>
  <c r="J15" i="5" s="1"/>
  <c r="E15" i="5"/>
  <c r="E19" i="5"/>
  <c r="I19" i="5"/>
  <c r="J19" i="5" s="1"/>
  <c r="X20" i="5"/>
  <c r="Y20" i="5" s="1"/>
  <c r="T20" i="5"/>
  <c r="T24" i="5"/>
  <c r="X24" i="5"/>
  <c r="Y24" i="5" s="1"/>
  <c r="E9" i="5"/>
  <c r="I9" i="5"/>
  <c r="J9" i="5" s="1"/>
  <c r="E43" i="5"/>
  <c r="W6" i="5"/>
  <c r="W10" i="5"/>
  <c r="S10" i="5"/>
  <c r="W14" i="5"/>
  <c r="S14" i="5"/>
  <c r="H16" i="5"/>
  <c r="I47" i="5"/>
  <c r="J47" i="5" s="1"/>
  <c r="E47" i="5"/>
  <c r="I28" i="5"/>
  <c r="J28" i="5" s="1"/>
  <c r="H29" i="5"/>
  <c r="I32" i="5"/>
  <c r="J32" i="5" s="1"/>
  <c r="D39" i="5"/>
  <c r="D51" i="5"/>
  <c r="I52" i="5"/>
  <c r="J52" i="5" s="1"/>
  <c r="D55" i="5"/>
  <c r="H58" i="5"/>
  <c r="D58" i="5"/>
  <c r="H20" i="5"/>
  <c r="D20" i="5"/>
  <c r="H47" i="5"/>
  <c r="H23" i="5"/>
  <c r="E27" i="5"/>
  <c r="E33" i="5"/>
  <c r="H46" i="5"/>
  <c r="D46" i="5"/>
  <c r="H14" i="5"/>
  <c r="H18" i="5"/>
  <c r="H30" i="5"/>
  <c r="I31" i="5"/>
  <c r="J31" i="5" s="1"/>
  <c r="W20" i="5"/>
  <c r="X21" i="5"/>
  <c r="Y21" i="5" s="1"/>
  <c r="H42" i="5"/>
  <c r="D42" i="5"/>
  <c r="H54" i="5"/>
  <c r="D54" i="5"/>
  <c r="D6" i="5"/>
  <c r="D10" i="5"/>
  <c r="D16" i="5"/>
  <c r="H22" i="5"/>
  <c r="D22" i="5"/>
  <c r="H26" i="5"/>
  <c r="I29" i="5"/>
  <c r="J29" i="5" s="1"/>
  <c r="S7" i="5"/>
  <c r="S9" i="5"/>
  <c r="S11" i="5"/>
  <c r="S15" i="5"/>
  <c r="H27" i="5"/>
  <c r="D37" i="5"/>
  <c r="D41" i="5"/>
  <c r="D45" i="5"/>
  <c r="D49" i="5"/>
  <c r="AD62" i="9" l="1"/>
  <c r="AD35" i="9"/>
  <c r="AD26" i="9"/>
  <c r="AD57" i="9"/>
  <c r="AD39" i="9"/>
  <c r="AD68" i="9"/>
  <c r="AD41" i="9"/>
  <c r="AD58" i="9"/>
  <c r="AD50" i="9"/>
  <c r="AD49" i="9"/>
  <c r="AD67" i="9"/>
  <c r="AD21" i="9"/>
  <c r="AD23" i="9"/>
  <c r="AD51" i="9"/>
  <c r="AD16" i="9"/>
  <c r="AD53" i="9"/>
  <c r="AD32" i="9"/>
  <c r="AD46" i="9"/>
  <c r="AD80" i="9"/>
  <c r="AD40" i="9"/>
  <c r="AD36" i="9"/>
  <c r="AD78" i="9"/>
  <c r="AD13" i="9"/>
  <c r="AD43" i="9"/>
  <c r="AD10" i="9"/>
  <c r="AD45" i="9"/>
  <c r="AD24" i="9"/>
  <c r="AD73" i="9"/>
  <c r="AD38" i="9"/>
  <c r="AD65" i="9"/>
  <c r="AD19" i="9"/>
  <c r="AD75" i="9"/>
  <c r="AD64" i="9"/>
  <c r="AD6" i="9"/>
  <c r="AD28" i="9"/>
  <c r="AD5" i="9"/>
  <c r="AD30" i="9"/>
  <c r="AD20" i="9"/>
  <c r="AD29" i="9"/>
  <c r="AD31" i="9"/>
  <c r="AD33" i="9"/>
  <c r="AD17" i="9"/>
  <c r="AD74" i="9"/>
  <c r="AD60" i="9"/>
  <c r="AD63" i="9"/>
  <c r="AD82" i="9"/>
  <c r="AD81" i="9"/>
  <c r="AD70" i="9"/>
  <c r="AD18" i="9"/>
  <c r="AD3" i="9"/>
  <c r="AD27" i="9"/>
  <c r="AD25" i="9"/>
  <c r="AD11" i="9"/>
  <c r="AD66" i="9"/>
  <c r="AD48" i="9"/>
  <c r="AD2" i="9"/>
  <c r="AE2" i="9" s="1"/>
  <c r="AD77" i="9"/>
  <c r="AD52" i="9"/>
  <c r="AD61" i="9"/>
  <c r="AD9" i="9"/>
  <c r="AD87" i="9"/>
  <c r="AD89" i="9"/>
  <c r="AD88" i="9"/>
  <c r="AD90" i="9"/>
  <c r="AD86" i="9"/>
  <c r="AD85" i="9"/>
  <c r="AD22" i="9"/>
  <c r="AD8" i="9"/>
  <c r="AD7" i="9"/>
  <c r="AD55" i="9"/>
  <c r="AD37" i="9"/>
  <c r="AD72" i="9"/>
  <c r="AD44" i="9"/>
  <c r="AD84" i="9"/>
  <c r="AD59" i="9"/>
  <c r="AD4" i="9"/>
  <c r="AD76" i="9"/>
  <c r="AD14" i="9"/>
  <c r="AE14" i="9" s="1"/>
  <c r="AD79" i="9"/>
  <c r="AD56" i="9"/>
  <c r="AD47" i="9"/>
  <c r="AD34" i="9"/>
  <c r="AD71" i="9"/>
  <c r="AD42" i="9"/>
  <c r="AD83" i="9"/>
  <c r="AD54" i="9"/>
  <c r="AE54" i="9" s="1"/>
  <c r="AD15" i="9"/>
  <c r="I17" i="5"/>
  <c r="J17" i="5" s="1"/>
  <c r="H17" i="5"/>
  <c r="S13" i="5"/>
  <c r="T13" i="5" s="1"/>
  <c r="S34" i="5"/>
  <c r="X34" i="5" s="1"/>
  <c r="Y34" i="5" s="1"/>
  <c r="I7" i="5"/>
  <c r="J7" i="5" s="1"/>
  <c r="H7" i="5"/>
  <c r="H43" i="5"/>
  <c r="T19" i="5"/>
  <c r="W23" i="5"/>
  <c r="D53" i="5"/>
  <c r="I53" i="5" s="1"/>
  <c r="J53" i="5" s="1"/>
  <c r="W19" i="5"/>
  <c r="T23" i="5"/>
  <c r="T32" i="5"/>
  <c r="E48" i="5"/>
  <c r="H48" i="5"/>
  <c r="H12" i="5"/>
  <c r="W17" i="5"/>
  <c r="I44" i="5"/>
  <c r="J44" i="5" s="1"/>
  <c r="W29" i="5"/>
  <c r="H44" i="5"/>
  <c r="X29" i="5"/>
  <c r="Y29" i="5" s="1"/>
  <c r="I40" i="5"/>
  <c r="J40" i="5" s="1"/>
  <c r="H34" i="5"/>
  <c r="X27" i="5"/>
  <c r="Y27" i="5" s="1"/>
  <c r="X26" i="5"/>
  <c r="Y26" i="5" s="1"/>
  <c r="W27" i="5"/>
  <c r="W26" i="5"/>
  <c r="T22" i="5"/>
  <c r="S18" i="5"/>
  <c r="T18" i="5" s="1"/>
  <c r="W22" i="5"/>
  <c r="S35" i="5"/>
  <c r="X35" i="5" s="1"/>
  <c r="Y35" i="5" s="1"/>
  <c r="H24" i="5"/>
  <c r="H40" i="5"/>
  <c r="W32" i="5"/>
  <c r="H57" i="5"/>
  <c r="H38" i="5"/>
  <c r="H50" i="5"/>
  <c r="H25" i="5"/>
  <c r="H8" i="5"/>
  <c r="H21" i="5"/>
  <c r="T31" i="5"/>
  <c r="T33" i="5"/>
  <c r="F56" i="8"/>
  <c r="E56" i="8" s="1"/>
  <c r="C56" i="8"/>
  <c r="L56" i="8"/>
  <c r="J56" i="8"/>
  <c r="I56" i="5"/>
  <c r="J56" i="5" s="1"/>
  <c r="E36" i="5"/>
  <c r="I35" i="5"/>
  <c r="J35" i="5" s="1"/>
  <c r="I34" i="5"/>
  <c r="J34" i="5" s="1"/>
  <c r="E34" i="5"/>
  <c r="E13" i="5"/>
  <c r="E45" i="5"/>
  <c r="I45" i="5"/>
  <c r="J45" i="5" s="1"/>
  <c r="T17" i="5"/>
  <c r="X17" i="5"/>
  <c r="Y17" i="5" s="1"/>
  <c r="I6" i="5"/>
  <c r="J6" i="5" s="1"/>
  <c r="E6" i="5"/>
  <c r="X8" i="5"/>
  <c r="Y8" i="5" s="1"/>
  <c r="T8" i="5"/>
  <c r="I57" i="5"/>
  <c r="J57" i="5" s="1"/>
  <c r="E57" i="5"/>
  <c r="I41" i="5"/>
  <c r="J41" i="5" s="1"/>
  <c r="E41" i="5"/>
  <c r="X15" i="5"/>
  <c r="Y15" i="5" s="1"/>
  <c r="T15" i="5"/>
  <c r="X7" i="5"/>
  <c r="Y7" i="5" s="1"/>
  <c r="T7" i="5"/>
  <c r="I54" i="5"/>
  <c r="J54" i="5" s="1"/>
  <c r="E54" i="5"/>
  <c r="E24" i="5"/>
  <c r="I24" i="5"/>
  <c r="J24" i="5" s="1"/>
  <c r="E20" i="5"/>
  <c r="I20" i="5"/>
  <c r="J20" i="5" s="1"/>
  <c r="I50" i="5"/>
  <c r="J50" i="5" s="1"/>
  <c r="E50" i="5"/>
  <c r="X10" i="5"/>
  <c r="Y10" i="5" s="1"/>
  <c r="T10" i="5"/>
  <c r="I38" i="5"/>
  <c r="J38" i="5" s="1"/>
  <c r="E38" i="5"/>
  <c r="X6" i="5"/>
  <c r="Y6" i="5" s="1"/>
  <c r="T6" i="5"/>
  <c r="I37" i="5"/>
  <c r="J37" i="5" s="1"/>
  <c r="E37" i="5"/>
  <c r="I16" i="5"/>
  <c r="J16" i="5" s="1"/>
  <c r="E16" i="5"/>
  <c r="I12" i="5"/>
  <c r="J12" i="5" s="1"/>
  <c r="E12" i="5"/>
  <c r="I55" i="5"/>
  <c r="J55" i="5" s="1"/>
  <c r="E55" i="5"/>
  <c r="X14" i="5"/>
  <c r="Y14" i="5" s="1"/>
  <c r="T14" i="5"/>
  <c r="X16" i="5"/>
  <c r="Y16" i="5" s="1"/>
  <c r="T16" i="5"/>
  <c r="T12" i="5"/>
  <c r="X12" i="5"/>
  <c r="Y12" i="5" s="1"/>
  <c r="T9" i="5"/>
  <c r="X9" i="5"/>
  <c r="Y9" i="5" s="1"/>
  <c r="I46" i="5"/>
  <c r="J46" i="5" s="1"/>
  <c r="E46" i="5"/>
  <c r="I51" i="5"/>
  <c r="J51" i="5" s="1"/>
  <c r="E51" i="5"/>
  <c r="E49" i="5"/>
  <c r="I49" i="5"/>
  <c r="J49" i="5" s="1"/>
  <c r="I21" i="5"/>
  <c r="J21" i="5" s="1"/>
  <c r="E21" i="5"/>
  <c r="X11" i="5"/>
  <c r="Y11" i="5" s="1"/>
  <c r="T11" i="5"/>
  <c r="E22" i="5"/>
  <c r="I22" i="5"/>
  <c r="J22" i="5" s="1"/>
  <c r="I10" i="5"/>
  <c r="J10" i="5" s="1"/>
  <c r="E10" i="5"/>
  <c r="I42" i="5"/>
  <c r="J42" i="5" s="1"/>
  <c r="E42" i="5"/>
  <c r="I8" i="5"/>
  <c r="J8" i="5" s="1"/>
  <c r="E8" i="5"/>
  <c r="I58" i="5"/>
  <c r="J58" i="5" s="1"/>
  <c r="E58" i="5"/>
  <c r="I39" i="5"/>
  <c r="J39" i="5" s="1"/>
  <c r="E39" i="5"/>
  <c r="AE37" i="9" l="1"/>
  <c r="AF37" i="9" s="1"/>
  <c r="AE88" i="9"/>
  <c r="AE83" i="9"/>
  <c r="AE51" i="9"/>
  <c r="AE42" i="9"/>
  <c r="AE36" i="9"/>
  <c r="AE41" i="9"/>
  <c r="AE28" i="9"/>
  <c r="AF28" i="9" s="1"/>
  <c r="AE35" i="9"/>
  <c r="AE18" i="9"/>
  <c r="AE33" i="9"/>
  <c r="AE76" i="9"/>
  <c r="AE55" i="9"/>
  <c r="AE89" i="9"/>
  <c r="AF89" i="9" s="1"/>
  <c r="AE48" i="9"/>
  <c r="AE70" i="9"/>
  <c r="AE31" i="9"/>
  <c r="AE6" i="9"/>
  <c r="AE69" i="9"/>
  <c r="AE40" i="9"/>
  <c r="AE23" i="9"/>
  <c r="AE26" i="9"/>
  <c r="AE7" i="9"/>
  <c r="AE87" i="9"/>
  <c r="AE66" i="9"/>
  <c r="AE81" i="9"/>
  <c r="AE29" i="9"/>
  <c r="AE64" i="9"/>
  <c r="AF64" i="9" s="1"/>
  <c r="AE24" i="9"/>
  <c r="AE80" i="9"/>
  <c r="AE21" i="9"/>
  <c r="AE71" i="9"/>
  <c r="AE4" i="9"/>
  <c r="AE8" i="9"/>
  <c r="AE57" i="9"/>
  <c r="AE11" i="9"/>
  <c r="AE82" i="9"/>
  <c r="AE68" i="9"/>
  <c r="AE75" i="9"/>
  <c r="AE45" i="9"/>
  <c r="AE46" i="9"/>
  <c r="AE67" i="9"/>
  <c r="AE34" i="9"/>
  <c r="AE59" i="9"/>
  <c r="AE22" i="9"/>
  <c r="AE9" i="9"/>
  <c r="AE25" i="9"/>
  <c r="AE63" i="9"/>
  <c r="AE12" i="9"/>
  <c r="AE19" i="9"/>
  <c r="AE10" i="9"/>
  <c r="AE62" i="9"/>
  <c r="AE49" i="9"/>
  <c r="AE47" i="9"/>
  <c r="AF47" i="9" s="1"/>
  <c r="AE84" i="9"/>
  <c r="AE85" i="9"/>
  <c r="AE61" i="9"/>
  <c r="AE27" i="9"/>
  <c r="AE60" i="9"/>
  <c r="AE20" i="9"/>
  <c r="AE65" i="9"/>
  <c r="AE43" i="9"/>
  <c r="AF43" i="9" s="1"/>
  <c r="AE32" i="9"/>
  <c r="AE50" i="9"/>
  <c r="AE56" i="9"/>
  <c r="AE44" i="9"/>
  <c r="AE86" i="9"/>
  <c r="AE52" i="9"/>
  <c r="AF52" i="9" s="1"/>
  <c r="AE3" i="9"/>
  <c r="AF3" i="9" s="1"/>
  <c r="AE74" i="9"/>
  <c r="AF74" i="9" s="1"/>
  <c r="AE30" i="9"/>
  <c r="AE38" i="9"/>
  <c r="AE13" i="9"/>
  <c r="AE53" i="9"/>
  <c r="AF53" i="9" s="1"/>
  <c r="AE58" i="9"/>
  <c r="AF58" i="9" s="1"/>
  <c r="AE15" i="9"/>
  <c r="AF15" i="9" s="1"/>
  <c r="AE79" i="9"/>
  <c r="AF79" i="9" s="1"/>
  <c r="AE72" i="9"/>
  <c r="AE90" i="9"/>
  <c r="AE77" i="9"/>
  <c r="AF77" i="9" s="1"/>
  <c r="AE39" i="9"/>
  <c r="AF39" i="9" s="1"/>
  <c r="AE17" i="9"/>
  <c r="AF17" i="9" s="1"/>
  <c r="AE5" i="9"/>
  <c r="AF5" i="9" s="1"/>
  <c r="AE73" i="9"/>
  <c r="AF73" i="9" s="1"/>
  <c r="AE78" i="9"/>
  <c r="AF78" i="9" s="1"/>
  <c r="AE16" i="9"/>
  <c r="T34" i="5"/>
  <c r="X13" i="5"/>
  <c r="Y13" i="5" s="1"/>
  <c r="E53" i="5"/>
  <c r="X18" i="5"/>
  <c r="Y18" i="5" s="1"/>
  <c r="T35" i="5"/>
  <c r="L55" i="8"/>
  <c r="J55" i="8"/>
  <c r="C55" i="8"/>
  <c r="F55" i="8"/>
  <c r="E55" i="8" s="1"/>
  <c r="K55" i="8"/>
  <c r="AF41" i="9" l="1"/>
  <c r="AF18" i="9"/>
  <c r="AF48" i="9"/>
  <c r="AF54" i="9"/>
  <c r="AF57" i="9"/>
  <c r="AF29" i="9"/>
  <c r="AF12" i="9"/>
  <c r="AF67" i="9"/>
  <c r="AF8" i="9"/>
  <c r="AF63" i="9"/>
  <c r="AF32" i="9"/>
  <c r="AF84" i="9"/>
  <c r="AF65" i="9"/>
  <c r="AF36" i="9"/>
  <c r="AF25" i="9"/>
  <c r="AF46" i="9"/>
  <c r="AF4" i="9"/>
  <c r="AF81" i="9"/>
  <c r="AF23" i="9"/>
  <c r="AF55" i="9"/>
  <c r="AF86" i="9"/>
  <c r="AF20" i="9"/>
  <c r="AF14" i="9"/>
  <c r="AF9" i="9"/>
  <c r="AF45" i="9"/>
  <c r="AF71" i="9"/>
  <c r="AF66" i="9"/>
  <c r="AF40" i="9"/>
  <c r="AF76" i="9"/>
  <c r="AF44" i="9"/>
  <c r="AF60" i="9"/>
  <c r="AF49" i="9"/>
  <c r="AF22" i="9"/>
  <c r="AG22" i="9" s="1"/>
  <c r="AF75" i="9"/>
  <c r="AF2" i="9"/>
  <c r="AF87" i="9"/>
  <c r="AF69" i="9"/>
  <c r="AF83" i="9"/>
  <c r="AF13" i="9"/>
  <c r="AF56" i="9"/>
  <c r="AF27" i="9"/>
  <c r="AF62" i="9"/>
  <c r="AF59" i="9"/>
  <c r="AF68" i="9"/>
  <c r="AF21" i="9"/>
  <c r="AF7" i="9"/>
  <c r="AF6" i="9"/>
  <c r="AF35" i="9"/>
  <c r="AF90" i="9"/>
  <c r="AF38" i="9"/>
  <c r="AF51" i="9"/>
  <c r="AF61" i="9"/>
  <c r="AF10" i="9"/>
  <c r="AF34" i="9"/>
  <c r="AF82" i="9"/>
  <c r="AF80" i="9"/>
  <c r="AF26" i="9"/>
  <c r="AF31" i="9"/>
  <c r="AF88" i="9"/>
  <c r="AF16" i="9"/>
  <c r="AF72" i="9"/>
  <c r="AF30" i="9"/>
  <c r="AF50" i="9"/>
  <c r="AF85" i="9"/>
  <c r="AF19" i="9"/>
  <c r="AF33" i="9"/>
  <c r="AF11" i="9"/>
  <c r="AF24" i="9"/>
  <c r="AF42" i="9"/>
  <c r="AF70" i="9"/>
  <c r="C54" i="8"/>
  <c r="AG41" i="9" s="1"/>
  <c r="F54" i="8"/>
  <c r="E54" i="8" s="1"/>
  <c r="L54" i="8"/>
  <c r="J54" i="8"/>
  <c r="K54" i="8"/>
  <c r="AG21" i="9" l="1"/>
  <c r="AG16" i="9"/>
  <c r="AG79" i="9"/>
  <c r="AG20" i="9"/>
  <c r="AG89" i="9"/>
  <c r="AG11" i="9"/>
  <c r="AG42" i="9"/>
  <c r="AG24" i="9"/>
  <c r="AH24" i="9" s="1"/>
  <c r="AG33" i="9"/>
  <c r="AG5" i="9"/>
  <c r="AG72" i="9"/>
  <c r="AG19" i="9"/>
  <c r="AG26" i="9"/>
  <c r="AG90" i="9"/>
  <c r="AG23" i="9"/>
  <c r="AG80" i="9"/>
  <c r="AG39" i="9"/>
  <c r="AG68" i="9"/>
  <c r="AG43" i="9"/>
  <c r="AG49" i="9"/>
  <c r="AG76" i="9"/>
  <c r="AG86" i="9"/>
  <c r="AG81" i="9"/>
  <c r="AG63" i="9"/>
  <c r="AG17" i="9"/>
  <c r="AG82" i="9"/>
  <c r="AG29" i="9"/>
  <c r="AG59" i="9"/>
  <c r="AG12" i="9"/>
  <c r="AG60" i="9"/>
  <c r="AG40" i="9"/>
  <c r="AG58" i="9"/>
  <c r="AG4" i="9"/>
  <c r="AG64" i="9"/>
  <c r="AG67" i="9"/>
  <c r="AG34" i="9"/>
  <c r="AG3" i="9"/>
  <c r="AG62" i="9"/>
  <c r="AG83" i="9"/>
  <c r="AG44" i="9"/>
  <c r="AG66" i="9"/>
  <c r="AG28" i="9"/>
  <c r="AG46" i="9"/>
  <c r="AG78" i="9"/>
  <c r="AG73" i="9"/>
  <c r="AG10" i="9"/>
  <c r="AG84" i="9"/>
  <c r="AG27" i="9"/>
  <c r="AG69" i="9"/>
  <c r="AG53" i="9"/>
  <c r="AG71" i="9"/>
  <c r="AG8" i="9"/>
  <c r="AG25" i="9"/>
  <c r="AG48" i="9"/>
  <c r="AG85" i="9"/>
  <c r="AG74" i="9"/>
  <c r="AG61" i="9"/>
  <c r="AG35" i="9"/>
  <c r="AG56" i="9"/>
  <c r="AG87" i="9"/>
  <c r="AG37" i="9"/>
  <c r="AG45" i="9"/>
  <c r="AG15" i="9"/>
  <c r="AG36" i="9"/>
  <c r="AG18" i="9"/>
  <c r="AG50" i="9"/>
  <c r="AG88" i="9"/>
  <c r="AG51" i="9"/>
  <c r="AG6" i="9"/>
  <c r="AG13" i="9"/>
  <c r="AG2" i="9"/>
  <c r="AG47" i="9"/>
  <c r="AG9" i="9"/>
  <c r="AG32" i="9"/>
  <c r="AG65" i="9"/>
  <c r="AG57" i="9"/>
  <c r="AG70" i="9"/>
  <c r="AG30" i="9"/>
  <c r="AH30" i="9" s="1"/>
  <c r="AG31" i="9"/>
  <c r="AG38" i="9"/>
  <c r="AG7" i="9"/>
  <c r="AG77" i="9"/>
  <c r="AG75" i="9"/>
  <c r="AH75" i="9" s="1"/>
  <c r="AG54" i="9"/>
  <c r="AH54" i="9" s="1"/>
  <c r="AG14" i="9"/>
  <c r="AG55" i="9"/>
  <c r="AH55" i="9" s="1"/>
  <c r="AG52" i="9"/>
  <c r="L53" i="8"/>
  <c r="J53" i="8"/>
  <c r="K53" i="8"/>
  <c r="F53" i="8"/>
  <c r="E53" i="8" s="1"/>
  <c r="K52" i="8"/>
  <c r="C53" i="8"/>
  <c r="AH41" i="9" s="1"/>
  <c r="AH14" i="9" l="1"/>
  <c r="AH62" i="9"/>
  <c r="AH8" i="9"/>
  <c r="AH19" i="9"/>
  <c r="AH49" i="9"/>
  <c r="AH26" i="9"/>
  <c r="AH35" i="9"/>
  <c r="AH47" i="9"/>
  <c r="AH4" i="9"/>
  <c r="AH17" i="9"/>
  <c r="AH70" i="9"/>
  <c r="AH2" i="9"/>
  <c r="AH18" i="9"/>
  <c r="AH61" i="9"/>
  <c r="AH71" i="9"/>
  <c r="AH20" i="9"/>
  <c r="AH3" i="9"/>
  <c r="AH58" i="9"/>
  <c r="AH11" i="9"/>
  <c r="AH43" i="9"/>
  <c r="AH13" i="9"/>
  <c r="AH36" i="9"/>
  <c r="AH74" i="9"/>
  <c r="AI74" i="9" s="1"/>
  <c r="AH53" i="9"/>
  <c r="AH78" i="9"/>
  <c r="AH34" i="9"/>
  <c r="AH40" i="9"/>
  <c r="AH79" i="9"/>
  <c r="AH68" i="9"/>
  <c r="AH90" i="9"/>
  <c r="AH6" i="9"/>
  <c r="AH15" i="9"/>
  <c r="AH85" i="9"/>
  <c r="AH69" i="9"/>
  <c r="AH46" i="9"/>
  <c r="AH67" i="9"/>
  <c r="AH60" i="9"/>
  <c r="AH72" i="9"/>
  <c r="AH39" i="9"/>
  <c r="AH77" i="9"/>
  <c r="AH51" i="9"/>
  <c r="AH45" i="9"/>
  <c r="AH5" i="9"/>
  <c r="AH27" i="9"/>
  <c r="AH28" i="9"/>
  <c r="AH33" i="9"/>
  <c r="AH12" i="9"/>
  <c r="AH63" i="9"/>
  <c r="AH80" i="9"/>
  <c r="AH7" i="9"/>
  <c r="AH65" i="9"/>
  <c r="AH88" i="9"/>
  <c r="AI88" i="9" s="1"/>
  <c r="AH37" i="9"/>
  <c r="AH22" i="9"/>
  <c r="AH84" i="9"/>
  <c r="AH66" i="9"/>
  <c r="AH89" i="9"/>
  <c r="AH59" i="9"/>
  <c r="AH81" i="9"/>
  <c r="AH16" i="9"/>
  <c r="AI16" i="9" s="1"/>
  <c r="AH57" i="9"/>
  <c r="AH38" i="9"/>
  <c r="AH32" i="9"/>
  <c r="AH50" i="9"/>
  <c r="AH87" i="9"/>
  <c r="AH48" i="9"/>
  <c r="AH10" i="9"/>
  <c r="AH44" i="9"/>
  <c r="AH42" i="9"/>
  <c r="AH29" i="9"/>
  <c r="AH86" i="9"/>
  <c r="AH21" i="9"/>
  <c r="AH52" i="9"/>
  <c r="AI52" i="9" s="1"/>
  <c r="AH31" i="9"/>
  <c r="AI31" i="9" s="1"/>
  <c r="AH9" i="9"/>
  <c r="AH23" i="9"/>
  <c r="AH56" i="9"/>
  <c r="AH25" i="9"/>
  <c r="AI25" i="9" s="1"/>
  <c r="AH73" i="9"/>
  <c r="AH83" i="9"/>
  <c r="AI83" i="9" s="1"/>
  <c r="AH64" i="9"/>
  <c r="AI64" i="9" s="1"/>
  <c r="AH82" i="9"/>
  <c r="AI82" i="9" s="1"/>
  <c r="AH76" i="9"/>
  <c r="K51" i="8"/>
  <c r="F52" i="8"/>
  <c r="E52" i="8" s="1"/>
  <c r="C52" i="8"/>
  <c r="AI41" i="9" s="1"/>
  <c r="L52" i="8"/>
  <c r="J52" i="8"/>
  <c r="AI48" i="9" l="1"/>
  <c r="AI60" i="9"/>
  <c r="AI49" i="9"/>
  <c r="AI71" i="9"/>
  <c r="AI54" i="9"/>
  <c r="AJ54" i="9" s="1"/>
  <c r="AI5" i="9"/>
  <c r="AI68" i="9"/>
  <c r="AI13" i="9"/>
  <c r="AI73" i="9"/>
  <c r="AI19" i="9"/>
  <c r="AI46" i="9"/>
  <c r="AI30" i="9"/>
  <c r="AI18" i="9"/>
  <c r="AI66" i="9"/>
  <c r="AI80" i="9"/>
  <c r="AI51" i="9"/>
  <c r="AI40" i="9"/>
  <c r="AI29" i="9"/>
  <c r="AI38" i="9"/>
  <c r="AI85" i="9"/>
  <c r="AI23" i="9"/>
  <c r="AI22" i="9"/>
  <c r="AI12" i="9"/>
  <c r="AI17" i="9"/>
  <c r="AI44" i="9"/>
  <c r="AI24" i="9"/>
  <c r="AI3" i="9"/>
  <c r="AI10" i="9"/>
  <c r="AI62" i="9"/>
  <c r="AI37" i="9"/>
  <c r="AI63" i="9"/>
  <c r="AI77" i="9"/>
  <c r="AI69" i="9"/>
  <c r="AI79" i="9"/>
  <c r="AI4" i="9"/>
  <c r="AI61" i="9"/>
  <c r="AI26" i="9"/>
  <c r="AI87" i="9"/>
  <c r="AI81" i="9"/>
  <c r="AI65" i="9"/>
  <c r="AI33" i="9"/>
  <c r="AI35" i="9"/>
  <c r="AI15" i="9"/>
  <c r="AJ15" i="9" s="1"/>
  <c r="AI34" i="9"/>
  <c r="AI43" i="9"/>
  <c r="AI2" i="9"/>
  <c r="AI21" i="9"/>
  <c r="AI50" i="9"/>
  <c r="AI59" i="9"/>
  <c r="AI7" i="9"/>
  <c r="AI28" i="9"/>
  <c r="AI39" i="9"/>
  <c r="AI6" i="9"/>
  <c r="AI78" i="9"/>
  <c r="AI11" i="9"/>
  <c r="AI70" i="9"/>
  <c r="AI56" i="9"/>
  <c r="AI86" i="9"/>
  <c r="AI32" i="9"/>
  <c r="AI89" i="9"/>
  <c r="AI75" i="9"/>
  <c r="AI27" i="9"/>
  <c r="AI72" i="9"/>
  <c r="AI90" i="9"/>
  <c r="AI53" i="9"/>
  <c r="AI58" i="9"/>
  <c r="AI14" i="9"/>
  <c r="AI8" i="9"/>
  <c r="AI76" i="9"/>
  <c r="AJ76" i="9" s="1"/>
  <c r="AI9" i="9"/>
  <c r="AJ9" i="9" s="1"/>
  <c r="AI42" i="9"/>
  <c r="AI57" i="9"/>
  <c r="AI84" i="9"/>
  <c r="AI55" i="9"/>
  <c r="AI45" i="9"/>
  <c r="AJ45" i="9" s="1"/>
  <c r="AI67" i="9"/>
  <c r="AI47" i="9"/>
  <c r="AJ47" i="9" s="1"/>
  <c r="AI36" i="9"/>
  <c r="AJ36" i="9" s="1"/>
  <c r="AI20" i="9"/>
  <c r="L51" i="8"/>
  <c r="J51" i="8"/>
  <c r="F51" i="8"/>
  <c r="E51" i="8" s="1"/>
  <c r="C51" i="8"/>
  <c r="AJ41" i="9" s="1"/>
  <c r="AJ39" i="9" l="1"/>
  <c r="AJ40" i="9"/>
  <c r="AJ46" i="9"/>
  <c r="AJ4" i="9"/>
  <c r="AJ52" i="9"/>
  <c r="AJ19" i="9"/>
  <c r="AJ75" i="9"/>
  <c r="AJ66" i="9"/>
  <c r="AJ89" i="9"/>
  <c r="AJ88" i="9"/>
  <c r="AJ28" i="9"/>
  <c r="AJ83" i="9"/>
  <c r="AJ35" i="9"/>
  <c r="AJ16" i="9"/>
  <c r="AJ79" i="9"/>
  <c r="AJ64" i="9"/>
  <c r="AJ67" i="9"/>
  <c r="AJ8" i="9"/>
  <c r="AJ14" i="9"/>
  <c r="AJ32" i="9"/>
  <c r="AJ24" i="9"/>
  <c r="AJ7" i="9"/>
  <c r="AJ51" i="9"/>
  <c r="AJ33" i="9"/>
  <c r="AJ68" i="9"/>
  <c r="AJ69" i="9"/>
  <c r="AJ71" i="9"/>
  <c r="AJ3" i="9"/>
  <c r="AJ59" i="9"/>
  <c r="AJ77" i="9"/>
  <c r="AJ74" i="9"/>
  <c r="AJ70" i="9"/>
  <c r="AJ38" i="9"/>
  <c r="AJ63" i="9"/>
  <c r="AJ80" i="9"/>
  <c r="AJ86" i="9"/>
  <c r="AJ65" i="9"/>
  <c r="AJ13" i="9"/>
  <c r="AJ53" i="9"/>
  <c r="AJ81" i="9"/>
  <c r="AJ49" i="9"/>
  <c r="AJ90" i="9"/>
  <c r="AJ30" i="9"/>
  <c r="AJ11" i="9"/>
  <c r="AJ21" i="9"/>
  <c r="AJ2" i="9"/>
  <c r="AJ87" i="9"/>
  <c r="AJ18" i="9"/>
  <c r="AJ37" i="9"/>
  <c r="AJ31" i="9"/>
  <c r="AJ50" i="9"/>
  <c r="AJ84" i="9"/>
  <c r="AJ57" i="9"/>
  <c r="AJ60" i="9"/>
  <c r="AJ72" i="9"/>
  <c r="AJ17" i="9"/>
  <c r="AJ78" i="9"/>
  <c r="AJ25" i="9"/>
  <c r="AJ43" i="9"/>
  <c r="AJ26" i="9"/>
  <c r="AJ48" i="9"/>
  <c r="AJ62" i="9"/>
  <c r="AJ23" i="9"/>
  <c r="AJ58" i="9"/>
  <c r="AJ82" i="9"/>
  <c r="AJ44" i="9"/>
  <c r="AJ22" i="9"/>
  <c r="AJ55" i="9"/>
  <c r="AJ56" i="9"/>
  <c r="AJ29" i="9"/>
  <c r="AK29" i="9" s="1"/>
  <c r="AJ20" i="9"/>
  <c r="AK20" i="9" s="1"/>
  <c r="AJ42" i="9"/>
  <c r="AK42" i="9" s="1"/>
  <c r="AJ5" i="9"/>
  <c r="AJ27" i="9"/>
  <c r="AJ12" i="9"/>
  <c r="AJ6" i="9"/>
  <c r="AK6" i="9" s="1"/>
  <c r="AJ85" i="9"/>
  <c r="AJ34" i="9"/>
  <c r="AK34" i="9" s="1"/>
  <c r="AJ73" i="9"/>
  <c r="AK73" i="9" s="1"/>
  <c r="AJ61" i="9"/>
  <c r="AK61" i="9" s="1"/>
  <c r="AJ10" i="9"/>
  <c r="K49" i="8"/>
  <c r="F50" i="8"/>
  <c r="E50" i="8" s="1"/>
  <c r="C50" i="8"/>
  <c r="AK41" i="9" s="1"/>
  <c r="L50" i="8"/>
  <c r="J50" i="8"/>
  <c r="K50" i="8"/>
  <c r="AK2" i="9" l="1"/>
  <c r="AK13" i="9"/>
  <c r="AK85" i="9"/>
  <c r="AK50" i="9"/>
  <c r="AK75" i="9"/>
  <c r="AK32" i="9"/>
  <c r="AK83" i="9"/>
  <c r="AK43" i="9"/>
  <c r="AL43" i="9" s="1"/>
  <c r="AK38" i="9"/>
  <c r="AK58" i="9"/>
  <c r="AK66" i="9"/>
  <c r="AK25" i="9"/>
  <c r="AK76" i="9"/>
  <c r="AK21" i="9"/>
  <c r="AK65" i="9"/>
  <c r="AK70" i="9"/>
  <c r="AK71" i="9"/>
  <c r="AK14" i="9"/>
  <c r="AK28" i="9"/>
  <c r="AK52" i="9"/>
  <c r="AK78" i="9"/>
  <c r="AK88" i="9"/>
  <c r="AK11" i="9"/>
  <c r="AK86" i="9"/>
  <c r="AK74" i="9"/>
  <c r="AK69" i="9"/>
  <c r="AK8" i="9"/>
  <c r="AK46" i="9"/>
  <c r="AK56" i="9"/>
  <c r="AK39" i="9"/>
  <c r="AK17" i="9"/>
  <c r="AK19" i="9"/>
  <c r="AK30" i="9"/>
  <c r="AK45" i="9"/>
  <c r="AK77" i="9"/>
  <c r="AK68" i="9"/>
  <c r="AK67" i="9"/>
  <c r="AK47" i="9"/>
  <c r="AL73" i="9"/>
  <c r="AK55" i="9"/>
  <c r="AK23" i="9"/>
  <c r="AK72" i="9"/>
  <c r="AK31" i="9"/>
  <c r="AK90" i="9"/>
  <c r="AK4" i="9"/>
  <c r="AK59" i="9"/>
  <c r="AK33" i="9"/>
  <c r="AL33" i="9" s="1"/>
  <c r="AK64" i="9"/>
  <c r="AK54" i="9"/>
  <c r="AK12" i="9"/>
  <c r="AK22" i="9"/>
  <c r="AK62" i="9"/>
  <c r="AK60" i="9"/>
  <c r="AK37" i="9"/>
  <c r="AK49" i="9"/>
  <c r="AK9" i="9"/>
  <c r="AK3" i="9"/>
  <c r="AK51" i="9"/>
  <c r="AK79" i="9"/>
  <c r="AK36" i="9"/>
  <c r="AK27" i="9"/>
  <c r="AK44" i="9"/>
  <c r="AK48" i="9"/>
  <c r="AK57" i="9"/>
  <c r="AK18" i="9"/>
  <c r="AK81" i="9"/>
  <c r="AK80" i="9"/>
  <c r="AL80" i="9" s="1"/>
  <c r="AK89" i="9"/>
  <c r="AK7" i="9"/>
  <c r="AK16" i="9"/>
  <c r="AK15" i="9"/>
  <c r="AK10" i="9"/>
  <c r="AL10" i="9" s="1"/>
  <c r="AK5" i="9"/>
  <c r="AL5" i="9" s="1"/>
  <c r="AK82" i="9"/>
  <c r="AK26" i="9"/>
  <c r="AK84" i="9"/>
  <c r="AK87" i="9"/>
  <c r="AK53" i="9"/>
  <c r="AL53" i="9" s="1"/>
  <c r="AK63" i="9"/>
  <c r="AL63" i="9" s="1"/>
  <c r="AK40" i="9"/>
  <c r="AL40" i="9" s="1"/>
  <c r="AK24" i="9"/>
  <c r="AL24" i="9" s="1"/>
  <c r="AK35" i="9"/>
  <c r="L49" i="8"/>
  <c r="J49" i="8"/>
  <c r="F49" i="8"/>
  <c r="E49" i="8" s="1"/>
  <c r="C49" i="8"/>
  <c r="AL41" i="9" s="1"/>
  <c r="AL60" i="9" l="1"/>
  <c r="AL21" i="9"/>
  <c r="AL8" i="9"/>
  <c r="AL29" i="9"/>
  <c r="AL6" i="9"/>
  <c r="AL13" i="9"/>
  <c r="AL57" i="9"/>
  <c r="AL87" i="9"/>
  <c r="AM87" i="9" s="1"/>
  <c r="AL19" i="9"/>
  <c r="AL81" i="9"/>
  <c r="AL36" i="9"/>
  <c r="AL62" i="9"/>
  <c r="AL59" i="9"/>
  <c r="AL2" i="9"/>
  <c r="AL17" i="9"/>
  <c r="AL69" i="9"/>
  <c r="AL38" i="9"/>
  <c r="AL76" i="9"/>
  <c r="AL18" i="9"/>
  <c r="AL79" i="9"/>
  <c r="AL22" i="9"/>
  <c r="AL4" i="9"/>
  <c r="AL47" i="9"/>
  <c r="AL39" i="9"/>
  <c r="AL74" i="9"/>
  <c r="AL61" i="9"/>
  <c r="AL25" i="9"/>
  <c r="AL51" i="9"/>
  <c r="AL12" i="9"/>
  <c r="AL90" i="9"/>
  <c r="AL67" i="9"/>
  <c r="AM67" i="9" s="1"/>
  <c r="AL56" i="9"/>
  <c r="AL86" i="9"/>
  <c r="AL28" i="9"/>
  <c r="AL66" i="9"/>
  <c r="AL15" i="9"/>
  <c r="AL48" i="9"/>
  <c r="AL3" i="9"/>
  <c r="AL34" i="9"/>
  <c r="AL31" i="9"/>
  <c r="AL68" i="9"/>
  <c r="AL85" i="9"/>
  <c r="AL11" i="9"/>
  <c r="AL14" i="9"/>
  <c r="AL20" i="9"/>
  <c r="AL84" i="9"/>
  <c r="AL16" i="9"/>
  <c r="AL44" i="9"/>
  <c r="AL9" i="9"/>
  <c r="AL50" i="9"/>
  <c r="AL72" i="9"/>
  <c r="AL77" i="9"/>
  <c r="AL32" i="9"/>
  <c r="AL88" i="9"/>
  <c r="AL71" i="9"/>
  <c r="AL75" i="9"/>
  <c r="AL26" i="9"/>
  <c r="AL7" i="9"/>
  <c r="AL27" i="9"/>
  <c r="AL49" i="9"/>
  <c r="AL54" i="9"/>
  <c r="AL23" i="9"/>
  <c r="AL45" i="9"/>
  <c r="AL42" i="9"/>
  <c r="AL78" i="9"/>
  <c r="AL70" i="9"/>
  <c r="AL58" i="9"/>
  <c r="AM73" i="9"/>
  <c r="AL35" i="9"/>
  <c r="AM35" i="9" s="1"/>
  <c r="AL82" i="9"/>
  <c r="AM82" i="9" s="1"/>
  <c r="AL89" i="9"/>
  <c r="AL83" i="9"/>
  <c r="AL37" i="9"/>
  <c r="AL64" i="9"/>
  <c r="AL55" i="9"/>
  <c r="AM55" i="9" s="1"/>
  <c r="AL30" i="9"/>
  <c r="AM30" i="9" s="1"/>
  <c r="AL46" i="9"/>
  <c r="AM46" i="9" s="1"/>
  <c r="AL52" i="9"/>
  <c r="AM52" i="9" s="1"/>
  <c r="AL65" i="9"/>
  <c r="L48" i="8"/>
  <c r="J48" i="8"/>
  <c r="F48" i="8"/>
  <c r="E48" i="8" s="1"/>
  <c r="C48" i="8"/>
  <c r="AM41" i="9" s="1"/>
  <c r="K48" i="8"/>
  <c r="AM20" i="9" l="1"/>
  <c r="AM48" i="9"/>
  <c r="AM59" i="9"/>
  <c r="AM64" i="9"/>
  <c r="AM72" i="9"/>
  <c r="AM61" i="9"/>
  <c r="AM6" i="9"/>
  <c r="AM42" i="9"/>
  <c r="AM45" i="9"/>
  <c r="AM8" i="9"/>
  <c r="AM50" i="9"/>
  <c r="AM14" i="9"/>
  <c r="AM15" i="9"/>
  <c r="AM90" i="9"/>
  <c r="AM74" i="9"/>
  <c r="AM19" i="9"/>
  <c r="AM62" i="9"/>
  <c r="AM53" i="9"/>
  <c r="AM23" i="9"/>
  <c r="AM5" i="9"/>
  <c r="AM9" i="9"/>
  <c r="AM11" i="9"/>
  <c r="AM63" i="9"/>
  <c r="AM12" i="9"/>
  <c r="AM39" i="9"/>
  <c r="AM24" i="9"/>
  <c r="AM36" i="9"/>
  <c r="AM54" i="9"/>
  <c r="AM75" i="9"/>
  <c r="AM44" i="9"/>
  <c r="AM85" i="9"/>
  <c r="AM33" i="9"/>
  <c r="AM51" i="9"/>
  <c r="AM47" i="9"/>
  <c r="AM76" i="9"/>
  <c r="AM81" i="9"/>
  <c r="AM80" i="9"/>
  <c r="AM49" i="9"/>
  <c r="AM71" i="9"/>
  <c r="AM16" i="9"/>
  <c r="AM68" i="9"/>
  <c r="AM66" i="9"/>
  <c r="AM57" i="9"/>
  <c r="AM4" i="9"/>
  <c r="AM38" i="9"/>
  <c r="AM10" i="9"/>
  <c r="AM58" i="9"/>
  <c r="AM27" i="9"/>
  <c r="AM88" i="9"/>
  <c r="AM84" i="9"/>
  <c r="AM31" i="9"/>
  <c r="AM28" i="9"/>
  <c r="AM29" i="9"/>
  <c r="AM22" i="9"/>
  <c r="AM69" i="9"/>
  <c r="AM40" i="9"/>
  <c r="AM37" i="9"/>
  <c r="AM83" i="9"/>
  <c r="AM70" i="9"/>
  <c r="AM7" i="9"/>
  <c r="AM32" i="9"/>
  <c r="AM13" i="9"/>
  <c r="AM34" i="9"/>
  <c r="AM86" i="9"/>
  <c r="AM60" i="9"/>
  <c r="AM79" i="9"/>
  <c r="AM17" i="9"/>
  <c r="AM43" i="9"/>
  <c r="AM65" i="9"/>
  <c r="AM89" i="9"/>
  <c r="AN89" i="9" s="1"/>
  <c r="AM78" i="9"/>
  <c r="AM26" i="9"/>
  <c r="AM77" i="9"/>
  <c r="AM21" i="9"/>
  <c r="AM3" i="9"/>
  <c r="AM56" i="9"/>
  <c r="AM25" i="9"/>
  <c r="AM18" i="9"/>
  <c r="AN18" i="9" s="1"/>
  <c r="AM2" i="9"/>
  <c r="L44" i="1"/>
  <c r="L34" i="1"/>
  <c r="L58" i="1"/>
  <c r="L50" i="1"/>
  <c r="G18" i="1"/>
  <c r="G66" i="1"/>
  <c r="G10" i="1"/>
  <c r="L12" i="1"/>
  <c r="L47" i="8"/>
  <c r="J47" i="8"/>
  <c r="F47" i="8"/>
  <c r="E47" i="8" s="1"/>
  <c r="C47" i="8"/>
  <c r="AN41" i="9" s="1"/>
  <c r="K47" i="8"/>
  <c r="AN25" i="9" l="1"/>
  <c r="AN65" i="9"/>
  <c r="AN85" i="9"/>
  <c r="AN56" i="9"/>
  <c r="AN21" i="9"/>
  <c r="AN14" i="9"/>
  <c r="AN4" i="9"/>
  <c r="AN46" i="9"/>
  <c r="AN48" i="9"/>
  <c r="AN88" i="9"/>
  <c r="AN24" i="9"/>
  <c r="AN53" i="9"/>
  <c r="AN34" i="9"/>
  <c r="AN86" i="9"/>
  <c r="AN55" i="9"/>
  <c r="AN84" i="9"/>
  <c r="AN38" i="9"/>
  <c r="AN80" i="9"/>
  <c r="AN33" i="9"/>
  <c r="AN36" i="9"/>
  <c r="AN23" i="9"/>
  <c r="AN15" i="9"/>
  <c r="AN30" i="9"/>
  <c r="AN13" i="9"/>
  <c r="AN40" i="9"/>
  <c r="AN27" i="9"/>
  <c r="AN57" i="9"/>
  <c r="AN67" i="9"/>
  <c r="AN44" i="9"/>
  <c r="AN39" i="9"/>
  <c r="AN59" i="9"/>
  <c r="AN50" i="9"/>
  <c r="AN3" i="9"/>
  <c r="AN20" i="9"/>
  <c r="AN32" i="9"/>
  <c r="AN69" i="9"/>
  <c r="AN58" i="9"/>
  <c r="AN66" i="9"/>
  <c r="AN82" i="9"/>
  <c r="AN75" i="9"/>
  <c r="AN12" i="9"/>
  <c r="AN87" i="9"/>
  <c r="AN8" i="9"/>
  <c r="AN43" i="9"/>
  <c r="AN7" i="9"/>
  <c r="AN22" i="9"/>
  <c r="AN64" i="9"/>
  <c r="AN68" i="9"/>
  <c r="AN81" i="9"/>
  <c r="AN54" i="9"/>
  <c r="AN63" i="9"/>
  <c r="AN62" i="9"/>
  <c r="AN45" i="9"/>
  <c r="AN77" i="9"/>
  <c r="AN17" i="9"/>
  <c r="AN70" i="9"/>
  <c r="AN29" i="9"/>
  <c r="AN61" i="9"/>
  <c r="AN16" i="9"/>
  <c r="AN76" i="9"/>
  <c r="AN73" i="9"/>
  <c r="AN11" i="9"/>
  <c r="AN19" i="9"/>
  <c r="AN35" i="9"/>
  <c r="AN26" i="9"/>
  <c r="AN79" i="9"/>
  <c r="AN83" i="9"/>
  <c r="AN28" i="9"/>
  <c r="AN52" i="9"/>
  <c r="AN71" i="9"/>
  <c r="AN47" i="9"/>
  <c r="AO47" i="9" s="1"/>
  <c r="AN6" i="9"/>
  <c r="AN9" i="9"/>
  <c r="AN74" i="9"/>
  <c r="AN72" i="9"/>
  <c r="AN2" i="9"/>
  <c r="AN78" i="9"/>
  <c r="AO78" i="9" s="1"/>
  <c r="AN60" i="9"/>
  <c r="AN37" i="9"/>
  <c r="AN31" i="9"/>
  <c r="AN10" i="9"/>
  <c r="AN49" i="9"/>
  <c r="AN51" i="9"/>
  <c r="AN42" i="9"/>
  <c r="AN5" i="9"/>
  <c r="AO5" i="9" s="1"/>
  <c r="AN90" i="9"/>
  <c r="L42" i="1"/>
  <c r="L62" i="1"/>
  <c r="L28" i="1"/>
  <c r="L7" i="1"/>
  <c r="L26" i="1"/>
  <c r="L60" i="1"/>
  <c r="M54" i="1"/>
  <c r="L36" i="1"/>
  <c r="M46" i="1"/>
  <c r="L20" i="1"/>
  <c r="L52" i="1"/>
  <c r="L46" i="8"/>
  <c r="J46" i="8"/>
  <c r="F46" i="8"/>
  <c r="E46" i="8" s="1"/>
  <c r="C46" i="8"/>
  <c r="AO41" i="9" s="1"/>
  <c r="K46" i="8"/>
  <c r="AO4" i="9" l="1"/>
  <c r="AO85" i="9"/>
  <c r="AO42" i="9"/>
  <c r="AO2" i="9"/>
  <c r="AO71" i="9"/>
  <c r="AO35" i="9"/>
  <c r="AO70" i="9"/>
  <c r="AO54" i="9"/>
  <c r="AO48" i="9"/>
  <c r="AO69" i="9"/>
  <c r="AO39" i="9"/>
  <c r="AO56" i="9"/>
  <c r="AO38" i="9"/>
  <c r="AO63" i="9"/>
  <c r="AO51" i="9"/>
  <c r="AO24" i="9"/>
  <c r="AO52" i="9"/>
  <c r="AO19" i="9"/>
  <c r="AO17" i="9"/>
  <c r="AO81" i="9"/>
  <c r="AO8" i="9"/>
  <c r="AO32" i="9"/>
  <c r="AO44" i="9"/>
  <c r="AO46" i="9"/>
  <c r="AO84" i="9"/>
  <c r="AO29" i="9"/>
  <c r="AO49" i="9"/>
  <c r="AO65" i="9"/>
  <c r="AO28" i="9"/>
  <c r="AO11" i="9"/>
  <c r="AO77" i="9"/>
  <c r="AO68" i="9"/>
  <c r="AO87" i="9"/>
  <c r="AO20" i="9"/>
  <c r="AO67" i="9"/>
  <c r="AO34" i="9"/>
  <c r="AO55" i="9"/>
  <c r="AO59" i="9"/>
  <c r="AO72" i="9"/>
  <c r="AO83" i="9"/>
  <c r="AO73" i="9"/>
  <c r="AO14" i="9"/>
  <c r="AO64" i="9"/>
  <c r="AO12" i="9"/>
  <c r="AO3" i="9"/>
  <c r="AO57" i="9"/>
  <c r="AO15" i="9"/>
  <c r="AO86" i="9"/>
  <c r="AO30" i="9"/>
  <c r="AO31" i="9"/>
  <c r="AO74" i="9"/>
  <c r="AO79" i="9"/>
  <c r="AO76" i="9"/>
  <c r="AO25" i="9"/>
  <c r="AO22" i="9"/>
  <c r="AO75" i="9"/>
  <c r="AO53" i="9"/>
  <c r="AO27" i="9"/>
  <c r="AO23" i="9"/>
  <c r="AO89" i="9"/>
  <c r="AO80" i="9"/>
  <c r="AO37" i="9"/>
  <c r="AO9" i="9"/>
  <c r="AO26" i="9"/>
  <c r="AO16" i="9"/>
  <c r="AO45" i="9"/>
  <c r="AO7" i="9"/>
  <c r="AO82" i="9"/>
  <c r="AO88" i="9"/>
  <c r="AO40" i="9"/>
  <c r="AO36" i="9"/>
  <c r="AO18" i="9"/>
  <c r="AO58" i="9"/>
  <c r="AO10" i="9"/>
  <c r="AO90" i="9"/>
  <c r="AO60" i="9"/>
  <c r="AO6" i="9"/>
  <c r="AO21" i="9"/>
  <c r="AO61" i="9"/>
  <c r="AO62" i="9"/>
  <c r="AP62" i="9" s="1"/>
  <c r="AO43" i="9"/>
  <c r="AO66" i="9"/>
  <c r="AO50" i="9"/>
  <c r="AO13" i="9"/>
  <c r="AO33" i="9"/>
  <c r="L45" i="8"/>
  <c r="J45" i="8"/>
  <c r="C45" i="8"/>
  <c r="AP41" i="9" s="1"/>
  <c r="F45" i="8"/>
  <c r="E45" i="8" s="1"/>
  <c r="K45" i="8"/>
  <c r="AP77" i="9" l="1"/>
  <c r="AP44" i="9"/>
  <c r="AP51" i="9"/>
  <c r="AP70" i="9"/>
  <c r="AP61" i="9"/>
  <c r="AP25" i="9"/>
  <c r="AP57" i="9"/>
  <c r="AP59" i="9"/>
  <c r="AP33" i="9"/>
  <c r="AP60" i="9"/>
  <c r="AP88" i="9"/>
  <c r="AP50" i="9"/>
  <c r="AP90" i="9"/>
  <c r="AP7" i="9"/>
  <c r="AP80" i="9"/>
  <c r="AP66" i="9"/>
  <c r="AQ66" i="9" s="1"/>
  <c r="AP10" i="9"/>
  <c r="AP45" i="9"/>
  <c r="AP13" i="9"/>
  <c r="AP43" i="9"/>
  <c r="AP58" i="9"/>
  <c r="AP82" i="9"/>
  <c r="AP78" i="9"/>
  <c r="AP76" i="9"/>
  <c r="AP3" i="9"/>
  <c r="AP47" i="9"/>
  <c r="AP11" i="9"/>
  <c r="AP32" i="9"/>
  <c r="AP63" i="9"/>
  <c r="AP35" i="9"/>
  <c r="AP89" i="9"/>
  <c r="AP79" i="9"/>
  <c r="AP12" i="9"/>
  <c r="AP55" i="9"/>
  <c r="AP28" i="9"/>
  <c r="AP8" i="9"/>
  <c r="AP38" i="9"/>
  <c r="AP71" i="9"/>
  <c r="AP23" i="9"/>
  <c r="AP74" i="9"/>
  <c r="AP64" i="9"/>
  <c r="AP34" i="9"/>
  <c r="AP65" i="9"/>
  <c r="AP81" i="9"/>
  <c r="AP56" i="9"/>
  <c r="AP2" i="9"/>
  <c r="AP5" i="9"/>
  <c r="AQ5" i="9" s="1"/>
  <c r="AP16" i="9"/>
  <c r="AP27" i="9"/>
  <c r="AP31" i="9"/>
  <c r="AP14" i="9"/>
  <c r="AP67" i="9"/>
  <c r="AP49" i="9"/>
  <c r="AP17" i="9"/>
  <c r="AP39" i="9"/>
  <c r="AQ39" i="9" s="1"/>
  <c r="AP42" i="9"/>
  <c r="AP18" i="9"/>
  <c r="AP26" i="9"/>
  <c r="AP53" i="9"/>
  <c r="AP30" i="9"/>
  <c r="AP73" i="9"/>
  <c r="AP20" i="9"/>
  <c r="AP29" i="9"/>
  <c r="AP19" i="9"/>
  <c r="AP69" i="9"/>
  <c r="AP85" i="9"/>
  <c r="AP21" i="9"/>
  <c r="AP36" i="9"/>
  <c r="AP9" i="9"/>
  <c r="AP75" i="9"/>
  <c r="AQ75" i="9" s="1"/>
  <c r="AP86" i="9"/>
  <c r="AP83" i="9"/>
  <c r="AP87" i="9"/>
  <c r="AP84" i="9"/>
  <c r="AP52" i="9"/>
  <c r="AP48" i="9"/>
  <c r="AP4" i="9"/>
  <c r="AQ25" i="9"/>
  <c r="AP6" i="9"/>
  <c r="AP40" i="9"/>
  <c r="AP37" i="9"/>
  <c r="AP22" i="9"/>
  <c r="AP15" i="9"/>
  <c r="AQ15" i="9" s="1"/>
  <c r="AP72" i="9"/>
  <c r="AQ72" i="9" s="1"/>
  <c r="AP68" i="9"/>
  <c r="AP46" i="9"/>
  <c r="AP24" i="9"/>
  <c r="AQ24" i="9" s="1"/>
  <c r="AP54" i="9"/>
  <c r="AQ54" i="9" s="1"/>
  <c r="L44" i="8"/>
  <c r="J44" i="8"/>
  <c r="C44" i="8"/>
  <c r="AQ41" i="9" s="1"/>
  <c r="F44" i="8"/>
  <c r="E44" i="8" s="1"/>
  <c r="K44" i="8"/>
  <c r="AQ71" i="9" l="1"/>
  <c r="AQ7" i="9"/>
  <c r="AQ30" i="9"/>
  <c r="AQ44" i="9"/>
  <c r="AQ65" i="9"/>
  <c r="AQ6" i="9"/>
  <c r="AQ87" i="9"/>
  <c r="AQ46" i="9"/>
  <c r="AQ33" i="9"/>
  <c r="AQ68" i="9"/>
  <c r="AQ3" i="9"/>
  <c r="AQ83" i="9"/>
  <c r="AQ60" i="9"/>
  <c r="AQ53" i="9"/>
  <c r="AQ17" i="9"/>
  <c r="AQ62" i="9"/>
  <c r="AQ34" i="9"/>
  <c r="AQ38" i="9"/>
  <c r="AQ51" i="9"/>
  <c r="AQ76" i="9"/>
  <c r="AQ86" i="9"/>
  <c r="AQ85" i="9"/>
  <c r="AQ26" i="9"/>
  <c r="AQ49" i="9"/>
  <c r="AQ10" i="9"/>
  <c r="AQ64" i="9"/>
  <c r="AQ8" i="9"/>
  <c r="AQ88" i="9"/>
  <c r="AQ78" i="9"/>
  <c r="AQ69" i="9"/>
  <c r="AQ18" i="9"/>
  <c r="AQ67" i="9"/>
  <c r="AQ77" i="9"/>
  <c r="AR77" i="9" s="1"/>
  <c r="AQ74" i="9"/>
  <c r="AQ28" i="9"/>
  <c r="AQ35" i="9"/>
  <c r="AQ82" i="9"/>
  <c r="AQ4" i="9"/>
  <c r="AQ9" i="9"/>
  <c r="AQ19" i="9"/>
  <c r="AQ61" i="9"/>
  <c r="AQ14" i="9"/>
  <c r="AQ13" i="9"/>
  <c r="AQ23" i="9"/>
  <c r="AQ55" i="9"/>
  <c r="AQ63" i="9"/>
  <c r="AQ90" i="9"/>
  <c r="AQ48" i="9"/>
  <c r="AQ36" i="9"/>
  <c r="AQ29" i="9"/>
  <c r="AQ70" i="9"/>
  <c r="AQ31" i="9"/>
  <c r="AQ2" i="9"/>
  <c r="AQ45" i="9"/>
  <c r="AQ12" i="9"/>
  <c r="AQ32" i="9"/>
  <c r="AQ50" i="9"/>
  <c r="AQ22" i="9"/>
  <c r="AQ37" i="9"/>
  <c r="AQ52" i="9"/>
  <c r="AQ21" i="9"/>
  <c r="AQ20" i="9"/>
  <c r="AR20" i="9" s="1"/>
  <c r="AQ80" i="9"/>
  <c r="AQ27" i="9"/>
  <c r="AQ56" i="9"/>
  <c r="AQ43" i="9"/>
  <c r="AQ79" i="9"/>
  <c r="AQ11" i="9"/>
  <c r="AQ59" i="9"/>
  <c r="AR30" i="9"/>
  <c r="AR68" i="9"/>
  <c r="AR54" i="9"/>
  <c r="AQ40" i="9"/>
  <c r="AQ84" i="9"/>
  <c r="AQ58" i="9"/>
  <c r="AQ73" i="9"/>
  <c r="AQ42" i="9"/>
  <c r="AR42" i="9" s="1"/>
  <c r="AQ16" i="9"/>
  <c r="AR16" i="9" s="1"/>
  <c r="AQ81" i="9"/>
  <c r="AR81" i="9" s="1"/>
  <c r="AQ57" i="9"/>
  <c r="AR57" i="9" s="1"/>
  <c r="AQ89" i="9"/>
  <c r="AQ47" i="9"/>
  <c r="L43" i="8"/>
  <c r="J43" i="8"/>
  <c r="C43" i="8"/>
  <c r="AR41" i="9" s="1"/>
  <c r="F43" i="8"/>
  <c r="E43" i="8" s="1"/>
  <c r="K43" i="8"/>
  <c r="AR4" i="9" l="1"/>
  <c r="AR17" i="9"/>
  <c r="AR88" i="9"/>
  <c r="AR66" i="9"/>
  <c r="AR47" i="9"/>
  <c r="AR63" i="9"/>
  <c r="AR31" i="9"/>
  <c r="AR89" i="9"/>
  <c r="AR40" i="9"/>
  <c r="AR56" i="9"/>
  <c r="AS56" i="9" s="1"/>
  <c r="AR25" i="9"/>
  <c r="AR27" i="9"/>
  <c r="AR7" i="9"/>
  <c r="AR70" i="9"/>
  <c r="AR55" i="9"/>
  <c r="AR72" i="9"/>
  <c r="AR67" i="9"/>
  <c r="AR8" i="9"/>
  <c r="AR65" i="9"/>
  <c r="AR53" i="9"/>
  <c r="AR80" i="9"/>
  <c r="AR39" i="9"/>
  <c r="AR29" i="9"/>
  <c r="AR23" i="9"/>
  <c r="AR5" i="9"/>
  <c r="AR18" i="9"/>
  <c r="AR64" i="9"/>
  <c r="AR24" i="9"/>
  <c r="AR60" i="9"/>
  <c r="AR50" i="9"/>
  <c r="AR36" i="9"/>
  <c r="AR13" i="9"/>
  <c r="AR6" i="9"/>
  <c r="AS6" i="9" s="1"/>
  <c r="AR69" i="9"/>
  <c r="AR10" i="9"/>
  <c r="AR76" i="9"/>
  <c r="AR83" i="9"/>
  <c r="AR59" i="9"/>
  <c r="AR21" i="9"/>
  <c r="AR32" i="9"/>
  <c r="AR48" i="9"/>
  <c r="AR14" i="9"/>
  <c r="AR82" i="9"/>
  <c r="AR75" i="9"/>
  <c r="AR49" i="9"/>
  <c r="AR51" i="9"/>
  <c r="AR33" i="9"/>
  <c r="AR11" i="9"/>
  <c r="AR52" i="9"/>
  <c r="AR12" i="9"/>
  <c r="AR15" i="9"/>
  <c r="AR61" i="9"/>
  <c r="AR35" i="9"/>
  <c r="AR3" i="9"/>
  <c r="AR26" i="9"/>
  <c r="AR38" i="9"/>
  <c r="AR46" i="9"/>
  <c r="AR73" i="9"/>
  <c r="AR58" i="9"/>
  <c r="AR79" i="9"/>
  <c r="AR37" i="9"/>
  <c r="AR45" i="9"/>
  <c r="AR71" i="9"/>
  <c r="AS71" i="9" s="1"/>
  <c r="AR19" i="9"/>
  <c r="AR28" i="9"/>
  <c r="AR87" i="9"/>
  <c r="AR85" i="9"/>
  <c r="AR34" i="9"/>
  <c r="AR44" i="9"/>
  <c r="AS17" i="9"/>
  <c r="AR84" i="9"/>
  <c r="AS84" i="9" s="1"/>
  <c r="AR43" i="9"/>
  <c r="AR22" i="9"/>
  <c r="AR2" i="9"/>
  <c r="AR90" i="9"/>
  <c r="AS90" i="9" s="1"/>
  <c r="AR9" i="9"/>
  <c r="AR74" i="9"/>
  <c r="AR78" i="9"/>
  <c r="AS78" i="9" s="1"/>
  <c r="AR86" i="9"/>
  <c r="AS86" i="9" s="1"/>
  <c r="AR62" i="9"/>
  <c r="L42" i="8"/>
  <c r="J42" i="8"/>
  <c r="C42" i="8"/>
  <c r="AS41" i="9" s="1"/>
  <c r="F42" i="8"/>
  <c r="E42" i="8" s="1"/>
  <c r="K42" i="8"/>
  <c r="AS74" i="9" l="1"/>
  <c r="AS9" i="9"/>
  <c r="AS51" i="9"/>
  <c r="AS59" i="9"/>
  <c r="AS55" i="9"/>
  <c r="AS68" i="9"/>
  <c r="AS15" i="9"/>
  <c r="AS24" i="9"/>
  <c r="AS62" i="9"/>
  <c r="AT62" i="9" s="1"/>
  <c r="AS28" i="9"/>
  <c r="AS16" i="9"/>
  <c r="AS47" i="9"/>
  <c r="AS19" i="9"/>
  <c r="AS4" i="9"/>
  <c r="AS12" i="9"/>
  <c r="AS49" i="9"/>
  <c r="AS30" i="9"/>
  <c r="AS13" i="9"/>
  <c r="AS64" i="9"/>
  <c r="AS81" i="9"/>
  <c r="AS70" i="9"/>
  <c r="AS46" i="9"/>
  <c r="AS52" i="9"/>
  <c r="AS75" i="9"/>
  <c r="AS66" i="9"/>
  <c r="AS36" i="9"/>
  <c r="AS18" i="9"/>
  <c r="AS31" i="9"/>
  <c r="AS7" i="9"/>
  <c r="AS45" i="9"/>
  <c r="AS38" i="9"/>
  <c r="AS11" i="9"/>
  <c r="AS82" i="9"/>
  <c r="AS63" i="9"/>
  <c r="AS50" i="9"/>
  <c r="AS5" i="9"/>
  <c r="AS53" i="9"/>
  <c r="AS27" i="9"/>
  <c r="AS44" i="9"/>
  <c r="AS37" i="9"/>
  <c r="AS26" i="9"/>
  <c r="AS42" i="9"/>
  <c r="AS14" i="9"/>
  <c r="AS83" i="9"/>
  <c r="AS20" i="9"/>
  <c r="AS23" i="9"/>
  <c r="AS65" i="9"/>
  <c r="AS54" i="9"/>
  <c r="AS2" i="9"/>
  <c r="AS34" i="9"/>
  <c r="AS79" i="9"/>
  <c r="AS3" i="9"/>
  <c r="AS77" i="9"/>
  <c r="AS48" i="9"/>
  <c r="AS76" i="9"/>
  <c r="AS88" i="9"/>
  <c r="AS29" i="9"/>
  <c r="AS8" i="9"/>
  <c r="AS57" i="9"/>
  <c r="AT57" i="9" s="1"/>
  <c r="AS22" i="9"/>
  <c r="AS85" i="9"/>
  <c r="AS58" i="9"/>
  <c r="AS35" i="9"/>
  <c r="AS89" i="9"/>
  <c r="AS32" i="9"/>
  <c r="AT32" i="9" s="1"/>
  <c r="AS10" i="9"/>
  <c r="AS40" i="9"/>
  <c r="AS39" i="9"/>
  <c r="AS67" i="9"/>
  <c r="AS25" i="9"/>
  <c r="AS43" i="9"/>
  <c r="AT43" i="9" s="1"/>
  <c r="AS87" i="9"/>
  <c r="AS73" i="9"/>
  <c r="AS61" i="9"/>
  <c r="AS33" i="9"/>
  <c r="AS21" i="9"/>
  <c r="AT21" i="9" s="1"/>
  <c r="AS69" i="9"/>
  <c r="AT69" i="9" s="1"/>
  <c r="AS60" i="9"/>
  <c r="AT60" i="9" s="1"/>
  <c r="AS80" i="9"/>
  <c r="AT80" i="9" s="1"/>
  <c r="AS72" i="9"/>
  <c r="L41" i="8"/>
  <c r="J41" i="8"/>
  <c r="C41" i="8"/>
  <c r="AT41" i="9" s="1"/>
  <c r="K40" i="8"/>
  <c r="F41" i="8"/>
  <c r="E41" i="8" s="1"/>
  <c r="K41" i="8"/>
  <c r="AT28" i="9" l="1"/>
  <c r="AT3" i="9"/>
  <c r="AT68" i="9"/>
  <c r="AT12" i="9"/>
  <c r="AT79" i="9"/>
  <c r="AT31" i="9"/>
  <c r="AT16" i="9"/>
  <c r="AT4" i="9"/>
  <c r="AT18" i="9"/>
  <c r="AT89" i="9"/>
  <c r="AT63" i="9"/>
  <c r="AT51" i="9"/>
  <c r="AT35" i="9"/>
  <c r="AT82" i="9"/>
  <c r="AT25" i="9"/>
  <c r="AT58" i="9"/>
  <c r="AT65" i="9"/>
  <c r="AT44" i="9"/>
  <c r="AT33" i="9"/>
  <c r="AU33" i="9" s="1"/>
  <c r="AT67" i="9"/>
  <c r="AT23" i="9"/>
  <c r="AT56" i="9"/>
  <c r="AT8" i="9"/>
  <c r="AT34" i="9"/>
  <c r="AT20" i="9"/>
  <c r="AT74" i="9"/>
  <c r="AT11" i="9"/>
  <c r="AT36" i="9"/>
  <c r="AT70" i="9"/>
  <c r="AT19" i="9"/>
  <c r="AT29" i="9"/>
  <c r="AT2" i="9"/>
  <c r="AT83" i="9"/>
  <c r="AT15" i="9"/>
  <c r="AT38" i="9"/>
  <c r="AT66" i="9"/>
  <c r="AT81" i="9"/>
  <c r="AT47" i="9"/>
  <c r="AT85" i="9"/>
  <c r="AT88" i="9"/>
  <c r="AT17" i="9"/>
  <c r="AT14" i="9"/>
  <c r="AT27" i="9"/>
  <c r="AT45" i="9"/>
  <c r="AT75" i="9"/>
  <c r="AT64" i="9"/>
  <c r="AT78" i="9"/>
  <c r="AT39" i="9"/>
  <c r="AT22" i="9"/>
  <c r="AT76" i="9"/>
  <c r="AT6" i="9"/>
  <c r="AT42" i="9"/>
  <c r="AT53" i="9"/>
  <c r="AT9" i="9"/>
  <c r="AT52" i="9"/>
  <c r="AT13" i="9"/>
  <c r="AT24" i="9"/>
  <c r="AT61" i="9"/>
  <c r="AT73" i="9"/>
  <c r="AT40" i="9"/>
  <c r="AU40" i="9" s="1"/>
  <c r="AT90" i="9"/>
  <c r="AT48" i="9"/>
  <c r="AT86" i="9"/>
  <c r="AT26" i="9"/>
  <c r="AT5" i="9"/>
  <c r="AT59" i="9"/>
  <c r="AT46" i="9"/>
  <c r="AT30" i="9"/>
  <c r="AU30" i="9" s="1"/>
  <c r="AT84" i="9"/>
  <c r="AT72" i="9"/>
  <c r="AT87" i="9"/>
  <c r="AT10" i="9"/>
  <c r="AT55" i="9"/>
  <c r="AT77" i="9"/>
  <c r="AT54" i="9"/>
  <c r="AU54" i="9" s="1"/>
  <c r="AT37" i="9"/>
  <c r="AT50" i="9"/>
  <c r="AT7" i="9"/>
  <c r="AT71" i="9"/>
  <c r="AT49" i="9"/>
  <c r="C40" i="8"/>
  <c r="AU41" i="9" s="1"/>
  <c r="K39" i="8"/>
  <c r="F40" i="8"/>
  <c r="E40" i="8" s="1"/>
  <c r="L40" i="8"/>
  <c r="J40" i="8"/>
  <c r="AU49" i="9" l="1"/>
  <c r="AU10" i="9"/>
  <c r="AU46" i="9"/>
  <c r="AU73" i="9"/>
  <c r="AU45" i="9"/>
  <c r="AU19" i="9"/>
  <c r="AU35" i="9"/>
  <c r="AU65" i="9"/>
  <c r="AU59" i="9"/>
  <c r="AU27" i="9"/>
  <c r="AU7" i="9"/>
  <c r="AU72" i="9"/>
  <c r="AU5" i="9"/>
  <c r="AU71" i="9"/>
  <c r="AU61" i="9"/>
  <c r="AU70" i="9"/>
  <c r="AU50" i="9"/>
  <c r="AU67" i="9"/>
  <c r="AU26" i="9"/>
  <c r="AU13" i="9"/>
  <c r="AU39" i="9"/>
  <c r="AU87" i="9"/>
  <c r="AU4" i="9"/>
  <c r="AU37" i="9"/>
  <c r="AV37" i="9" s="1"/>
  <c r="AU51" i="9"/>
  <c r="AV51" i="9" s="1"/>
  <c r="AU52" i="9"/>
  <c r="AU82" i="9"/>
  <c r="AU83" i="9"/>
  <c r="AU77" i="9"/>
  <c r="AU57" i="9"/>
  <c r="AV57" i="9" s="1"/>
  <c r="AU2" i="9"/>
  <c r="AU24" i="9"/>
  <c r="AV24" i="9" s="1"/>
  <c r="AU22" i="9"/>
  <c r="AU75" i="9"/>
  <c r="AU56" i="9"/>
  <c r="AU15" i="9"/>
  <c r="AU43" i="9"/>
  <c r="AU8" i="9"/>
  <c r="AU25" i="9"/>
  <c r="AU9" i="9"/>
  <c r="AU69" i="9"/>
  <c r="AU14" i="9"/>
  <c r="AU80" i="9"/>
  <c r="AU29" i="9"/>
  <c r="AU36" i="9"/>
  <c r="AU89" i="9"/>
  <c r="AU18" i="9"/>
  <c r="AU53" i="9"/>
  <c r="AU79" i="9"/>
  <c r="AU17" i="9"/>
  <c r="AU47" i="9"/>
  <c r="AU58" i="9"/>
  <c r="AU11" i="9"/>
  <c r="AU3" i="9"/>
  <c r="AU60" i="9"/>
  <c r="AU86" i="9"/>
  <c r="AU62" i="9"/>
  <c r="AU42" i="9"/>
  <c r="AU44" i="9"/>
  <c r="AU88" i="9"/>
  <c r="AV88" i="9" s="1"/>
  <c r="AU81" i="9"/>
  <c r="AU16" i="9"/>
  <c r="AU74" i="9"/>
  <c r="AU12" i="9"/>
  <c r="AU55" i="9"/>
  <c r="AU28" i="9"/>
  <c r="AU48" i="9"/>
  <c r="AU68" i="9"/>
  <c r="AU6" i="9"/>
  <c r="AU78" i="9"/>
  <c r="AU85" i="9"/>
  <c r="AV85" i="9" s="1"/>
  <c r="AU66" i="9"/>
  <c r="AU23" i="9"/>
  <c r="AU20" i="9"/>
  <c r="AU31" i="9"/>
  <c r="AV49" i="9"/>
  <c r="AU84" i="9"/>
  <c r="AU90" i="9"/>
  <c r="AU32" i="9"/>
  <c r="AV32" i="9" s="1"/>
  <c r="AU76" i="9"/>
  <c r="AV76" i="9" s="1"/>
  <c r="AU64" i="9"/>
  <c r="AV64" i="9" s="1"/>
  <c r="AU21" i="9"/>
  <c r="AU38" i="9"/>
  <c r="AV38" i="9" s="1"/>
  <c r="AU63" i="9"/>
  <c r="AV63" i="9" s="1"/>
  <c r="AU34" i="9"/>
  <c r="L39" i="8"/>
  <c r="J39" i="8"/>
  <c r="C39" i="8"/>
  <c r="AV41" i="9" s="1"/>
  <c r="K38" i="8"/>
  <c r="F39" i="8"/>
  <c r="E39" i="8" s="1"/>
  <c r="AV36" i="9" l="1"/>
  <c r="AV53" i="9"/>
  <c r="AV59" i="9"/>
  <c r="AV10" i="9"/>
  <c r="AV66" i="9"/>
  <c r="AV82" i="9"/>
  <c r="AV81" i="9"/>
  <c r="AV70" i="9"/>
  <c r="AW70" i="9" s="1"/>
  <c r="AV79" i="9"/>
  <c r="AV89" i="9"/>
  <c r="AV5" i="9"/>
  <c r="AV67" i="9"/>
  <c r="AV22" i="9"/>
  <c r="AV21" i="9"/>
  <c r="AV27" i="9"/>
  <c r="AV78" i="9"/>
  <c r="AV52" i="9"/>
  <c r="AV44" i="9"/>
  <c r="AV45" i="9"/>
  <c r="AV18" i="9"/>
  <c r="AV29" i="9"/>
  <c r="AV65" i="9"/>
  <c r="AV46" i="9"/>
  <c r="AV40" i="9"/>
  <c r="AV35" i="9"/>
  <c r="AV6" i="9"/>
  <c r="AV19" i="9"/>
  <c r="AV42" i="9"/>
  <c r="AV3" i="9"/>
  <c r="AV26" i="9"/>
  <c r="AV80" i="9"/>
  <c r="AV61" i="9"/>
  <c r="AV8" i="9"/>
  <c r="AV30" i="9"/>
  <c r="AV13" i="9"/>
  <c r="AV68" i="9"/>
  <c r="AV72" i="9"/>
  <c r="AV62" i="9"/>
  <c r="AV11" i="9"/>
  <c r="AV54" i="9"/>
  <c r="AV14" i="9"/>
  <c r="AV83" i="9"/>
  <c r="AV43" i="9"/>
  <c r="AV87" i="9"/>
  <c r="AV31" i="9"/>
  <c r="AV48" i="9"/>
  <c r="AV12" i="9"/>
  <c r="AW12" i="9" s="1"/>
  <c r="AV86" i="9"/>
  <c r="AV58" i="9"/>
  <c r="AV33" i="9"/>
  <c r="AV69" i="9"/>
  <c r="AV7" i="9"/>
  <c r="AV15" i="9"/>
  <c r="AW15" i="9" s="1"/>
  <c r="AV71" i="9"/>
  <c r="AW37" i="9"/>
  <c r="AV90" i="9"/>
  <c r="AV20" i="9"/>
  <c r="AV28" i="9"/>
  <c r="AV74" i="9"/>
  <c r="AV60" i="9"/>
  <c r="AV47" i="9"/>
  <c r="AW47" i="9" s="1"/>
  <c r="AV50" i="9"/>
  <c r="AV9" i="9"/>
  <c r="AV4" i="9"/>
  <c r="AV56" i="9"/>
  <c r="AV73" i="9"/>
  <c r="AV34" i="9"/>
  <c r="AW34" i="9" s="1"/>
  <c r="AV84" i="9"/>
  <c r="AW84" i="9" s="1"/>
  <c r="AV23" i="9"/>
  <c r="AV55" i="9"/>
  <c r="AV16" i="9"/>
  <c r="AV77" i="9"/>
  <c r="AW77" i="9" s="1"/>
  <c r="AV17" i="9"/>
  <c r="AW17" i="9" s="1"/>
  <c r="AV39" i="9"/>
  <c r="AW39" i="9" s="1"/>
  <c r="AV25" i="9"/>
  <c r="AW25" i="9" s="1"/>
  <c r="AV2" i="9"/>
  <c r="AW2" i="9" s="1"/>
  <c r="AV75" i="9"/>
  <c r="C38" i="8"/>
  <c r="AW41" i="9" s="1"/>
  <c r="K37" i="8"/>
  <c r="F38" i="8"/>
  <c r="E38" i="8" s="1"/>
  <c r="L38" i="8"/>
  <c r="J38" i="8"/>
  <c r="AW50" i="9" l="1"/>
  <c r="AW65" i="9"/>
  <c r="AW21" i="9"/>
  <c r="AW51" i="9"/>
  <c r="AW60" i="9"/>
  <c r="AW85" i="9"/>
  <c r="AW74" i="9"/>
  <c r="AW42" i="9"/>
  <c r="AW73" i="9"/>
  <c r="AW59" i="9"/>
  <c r="AW16" i="9"/>
  <c r="AW14" i="9"/>
  <c r="AW55" i="9"/>
  <c r="AW71" i="9"/>
  <c r="AX71" i="9" s="1"/>
  <c r="AW48" i="9"/>
  <c r="AX48" i="9" s="1"/>
  <c r="AW54" i="9"/>
  <c r="AW38" i="9"/>
  <c r="AW19" i="9"/>
  <c r="AW29" i="9"/>
  <c r="AW24" i="9"/>
  <c r="AW81" i="9"/>
  <c r="AX21" i="9"/>
  <c r="AW31" i="9"/>
  <c r="AW11" i="9"/>
  <c r="AW30" i="9"/>
  <c r="AW6" i="9"/>
  <c r="AW18" i="9"/>
  <c r="AW49" i="9"/>
  <c r="AW82" i="9"/>
  <c r="AW7" i="9"/>
  <c r="AW32" i="9"/>
  <c r="AW62" i="9"/>
  <c r="AW8" i="9"/>
  <c r="AW35" i="9"/>
  <c r="AW45" i="9"/>
  <c r="AW22" i="9"/>
  <c r="AW66" i="9"/>
  <c r="AX85" i="9"/>
  <c r="AW28" i="9"/>
  <c r="AW69" i="9"/>
  <c r="AW36" i="9"/>
  <c r="AW72" i="9"/>
  <c r="AW61" i="9"/>
  <c r="AW64" i="9"/>
  <c r="AW44" i="9"/>
  <c r="AX44" i="9" s="1"/>
  <c r="AW67" i="9"/>
  <c r="AW10" i="9"/>
  <c r="AW56" i="9"/>
  <c r="AW20" i="9"/>
  <c r="AW33" i="9"/>
  <c r="AW87" i="9"/>
  <c r="AW68" i="9"/>
  <c r="AW80" i="9"/>
  <c r="AW53" i="9"/>
  <c r="AW52" i="9"/>
  <c r="AW5" i="9"/>
  <c r="AW63" i="9"/>
  <c r="AW4" i="9"/>
  <c r="AW90" i="9"/>
  <c r="AW58" i="9"/>
  <c r="AW43" i="9"/>
  <c r="AW13" i="9"/>
  <c r="AW26" i="9"/>
  <c r="AW40" i="9"/>
  <c r="AW78" i="9"/>
  <c r="AW89" i="9"/>
  <c r="AW88" i="9"/>
  <c r="AW75" i="9"/>
  <c r="AW23" i="9"/>
  <c r="AW9" i="9"/>
  <c r="AW57" i="9"/>
  <c r="AX57" i="9" s="1"/>
  <c r="AW86" i="9"/>
  <c r="AX86" i="9" s="1"/>
  <c r="AW83" i="9"/>
  <c r="AW76" i="9"/>
  <c r="AW3" i="9"/>
  <c r="AW46" i="9"/>
  <c r="AW27" i="9"/>
  <c r="AW79" i="9"/>
  <c r="C37" i="8"/>
  <c r="AX41" i="9" s="1"/>
  <c r="F37" i="8"/>
  <c r="E37" i="8" s="1"/>
  <c r="L37" i="8"/>
  <c r="K36" i="8"/>
  <c r="J37" i="8"/>
  <c r="AX83" i="9" l="1"/>
  <c r="AX37" i="9"/>
  <c r="AX58" i="9"/>
  <c r="AX67" i="9"/>
  <c r="AX73" i="9"/>
  <c r="AX84" i="9"/>
  <c r="AX59" i="9"/>
  <c r="AX87" i="9"/>
  <c r="AX49" i="9"/>
  <c r="AX40" i="9"/>
  <c r="AX50" i="9"/>
  <c r="AX33" i="9"/>
  <c r="AX18" i="9"/>
  <c r="AX46" i="9"/>
  <c r="AX75" i="9"/>
  <c r="AX26" i="9"/>
  <c r="AX27" i="9"/>
  <c r="AX3" i="9"/>
  <c r="AX77" i="9"/>
  <c r="AX13" i="9"/>
  <c r="AX8" i="9"/>
  <c r="AX23" i="9"/>
  <c r="AX76" i="9"/>
  <c r="AX25" i="9"/>
  <c r="AX43" i="9"/>
  <c r="AX62" i="9"/>
  <c r="AY40" i="9"/>
  <c r="AX17" i="9"/>
  <c r="AX68" i="9"/>
  <c r="AX10" i="9"/>
  <c r="AX28" i="9"/>
  <c r="AX35" i="9"/>
  <c r="AX82" i="9"/>
  <c r="AX60" i="9"/>
  <c r="AX54" i="9"/>
  <c r="AY54" i="9" s="1"/>
  <c r="AX63" i="9"/>
  <c r="AX20" i="9"/>
  <c r="AX64" i="9"/>
  <c r="AX70" i="9"/>
  <c r="AX32" i="9"/>
  <c r="AX6" i="9"/>
  <c r="AX81" i="9"/>
  <c r="AX47" i="9"/>
  <c r="AX5" i="9"/>
  <c r="AX56" i="9"/>
  <c r="AX61" i="9"/>
  <c r="AX12" i="9"/>
  <c r="AX7" i="9"/>
  <c r="AX30" i="9"/>
  <c r="AX24" i="9"/>
  <c r="AX34" i="9"/>
  <c r="AX88" i="9"/>
  <c r="AX90" i="9"/>
  <c r="AX52" i="9"/>
  <c r="AX16" i="9"/>
  <c r="AX72" i="9"/>
  <c r="AX66" i="9"/>
  <c r="AX74" i="9"/>
  <c r="AX11" i="9"/>
  <c r="AX29" i="9"/>
  <c r="AX65" i="9"/>
  <c r="AX89" i="9"/>
  <c r="AX4" i="9"/>
  <c r="AX53" i="9"/>
  <c r="AX39" i="9"/>
  <c r="AX36" i="9"/>
  <c r="AX22" i="9"/>
  <c r="AX51" i="9"/>
  <c r="AX31" i="9"/>
  <c r="AY31" i="9" s="1"/>
  <c r="AX19" i="9"/>
  <c r="AX2" i="9"/>
  <c r="AX79" i="9"/>
  <c r="AY79" i="9" s="1"/>
  <c r="AX9" i="9"/>
  <c r="AX78" i="9"/>
  <c r="AX55" i="9"/>
  <c r="AX80" i="9"/>
  <c r="AX14" i="9"/>
  <c r="AY14" i="9" s="1"/>
  <c r="AX69" i="9"/>
  <c r="AX45" i="9"/>
  <c r="AY45" i="9" s="1"/>
  <c r="AX42" i="9"/>
  <c r="AY42" i="9" s="1"/>
  <c r="AX15" i="9"/>
  <c r="AX38" i="9"/>
  <c r="L36" i="8"/>
  <c r="J36" i="8"/>
  <c r="C36" i="8"/>
  <c r="AY41" i="9" s="1"/>
  <c r="F36" i="8"/>
  <c r="E36" i="8" s="1"/>
  <c r="AY12" i="9" l="1"/>
  <c r="AY86" i="9"/>
  <c r="AY38" i="9"/>
  <c r="AZ38" i="9" s="1"/>
  <c r="AY76" i="9"/>
  <c r="AY15" i="9"/>
  <c r="AY9" i="9"/>
  <c r="AY74" i="9"/>
  <c r="AZ74" i="9" s="1"/>
  <c r="AY46" i="9"/>
  <c r="AY63" i="9"/>
  <c r="AY69" i="9"/>
  <c r="AY19" i="9"/>
  <c r="AY89" i="9"/>
  <c r="AY11" i="9"/>
  <c r="AY37" i="9"/>
  <c r="AY7" i="9"/>
  <c r="AY49" i="9"/>
  <c r="AY20" i="9"/>
  <c r="AY67" i="9"/>
  <c r="AY17" i="9"/>
  <c r="AY57" i="9"/>
  <c r="AY51" i="9"/>
  <c r="AY71" i="9"/>
  <c r="AY66" i="9"/>
  <c r="AY33" i="9"/>
  <c r="AY61" i="9"/>
  <c r="AY47" i="9"/>
  <c r="AY43" i="9"/>
  <c r="AY60" i="9"/>
  <c r="AY23" i="9"/>
  <c r="AY83" i="9"/>
  <c r="AY22" i="9"/>
  <c r="AY50" i="9"/>
  <c r="AY72" i="9"/>
  <c r="AY21" i="9"/>
  <c r="AY56" i="9"/>
  <c r="AZ56" i="9" s="1"/>
  <c r="AY81" i="9"/>
  <c r="AY25" i="9"/>
  <c r="AY82" i="9"/>
  <c r="AY27" i="9"/>
  <c r="AY85" i="9"/>
  <c r="AY36" i="9"/>
  <c r="AY48" i="9"/>
  <c r="AY16" i="9"/>
  <c r="AY87" i="9"/>
  <c r="AY5" i="9"/>
  <c r="AY6" i="9"/>
  <c r="AY18" i="9"/>
  <c r="AY35" i="9"/>
  <c r="AY13" i="9"/>
  <c r="AY80" i="9"/>
  <c r="AY77" i="9"/>
  <c r="AY39" i="9"/>
  <c r="AY75" i="9"/>
  <c r="AY52" i="9"/>
  <c r="AY34" i="9"/>
  <c r="AY58" i="9"/>
  <c r="AY32" i="9"/>
  <c r="AY3" i="9"/>
  <c r="AY28" i="9"/>
  <c r="AY73" i="9"/>
  <c r="AY55" i="9"/>
  <c r="AY8" i="9"/>
  <c r="AY53" i="9"/>
  <c r="AY65" i="9"/>
  <c r="AY90" i="9"/>
  <c r="AY24" i="9"/>
  <c r="AZ24" i="9" s="1"/>
  <c r="AY84" i="9"/>
  <c r="AY70" i="9"/>
  <c r="AY59" i="9"/>
  <c r="AY10" i="9"/>
  <c r="AZ10" i="9" s="1"/>
  <c r="AY26" i="9"/>
  <c r="AY78" i="9"/>
  <c r="AZ78" i="9" s="1"/>
  <c r="AY2" i="9"/>
  <c r="AY4" i="9"/>
  <c r="AY29" i="9"/>
  <c r="AY88" i="9"/>
  <c r="AZ88" i="9" s="1"/>
  <c r="AY30" i="9"/>
  <c r="AZ30" i="9" s="1"/>
  <c r="AY44" i="9"/>
  <c r="AY64" i="9"/>
  <c r="AZ64" i="9" s="1"/>
  <c r="AY62" i="9"/>
  <c r="AZ62" i="9" s="1"/>
  <c r="AY68" i="9"/>
  <c r="L35" i="8"/>
  <c r="J35" i="8"/>
  <c r="C35" i="8"/>
  <c r="AZ41" i="9" s="1"/>
  <c r="F35" i="8"/>
  <c r="E35" i="8" s="1"/>
  <c r="K35" i="8"/>
  <c r="AZ26" i="9" l="1"/>
  <c r="AZ35" i="9"/>
  <c r="AZ85" i="9"/>
  <c r="AZ49" i="9"/>
  <c r="AZ42" i="9"/>
  <c r="AZ75" i="9"/>
  <c r="AZ23" i="9"/>
  <c r="AZ51" i="9"/>
  <c r="AZ68" i="9"/>
  <c r="AZ90" i="9"/>
  <c r="AZ44" i="9"/>
  <c r="AZ65" i="9"/>
  <c r="AZ73" i="9"/>
  <c r="AZ39" i="9"/>
  <c r="AZ18" i="9"/>
  <c r="AZ14" i="9"/>
  <c r="BA14" i="9" s="1"/>
  <c r="AZ21" i="9"/>
  <c r="AZ60" i="9"/>
  <c r="AZ57" i="9"/>
  <c r="AZ7" i="9"/>
  <c r="AZ28" i="9"/>
  <c r="AZ77" i="9"/>
  <c r="AZ6" i="9"/>
  <c r="AZ46" i="9"/>
  <c r="AZ72" i="9"/>
  <c r="AZ43" i="9"/>
  <c r="AZ45" i="9"/>
  <c r="AZ37" i="9"/>
  <c r="AZ53" i="9"/>
  <c r="AZ3" i="9"/>
  <c r="AZ80" i="9"/>
  <c r="AZ5" i="9"/>
  <c r="AZ31" i="9"/>
  <c r="AZ50" i="9"/>
  <c r="AZ47" i="9"/>
  <c r="AZ76" i="9"/>
  <c r="AZ11" i="9"/>
  <c r="AZ8" i="9"/>
  <c r="AZ32" i="9"/>
  <c r="AZ54" i="9"/>
  <c r="AZ87" i="9"/>
  <c r="AZ27" i="9"/>
  <c r="AZ22" i="9"/>
  <c r="AZ61" i="9"/>
  <c r="AZ79" i="9"/>
  <c r="AZ89" i="9"/>
  <c r="AZ29" i="9"/>
  <c r="AZ55" i="9"/>
  <c r="AZ58" i="9"/>
  <c r="AZ86" i="9"/>
  <c r="AZ16" i="9"/>
  <c r="AZ82" i="9"/>
  <c r="AZ83" i="9"/>
  <c r="AZ33" i="9"/>
  <c r="AZ17" i="9"/>
  <c r="AZ19" i="9"/>
  <c r="AZ59" i="9"/>
  <c r="AZ4" i="9"/>
  <c r="AZ70" i="9"/>
  <c r="AZ40" i="9"/>
  <c r="AZ34" i="9"/>
  <c r="AZ15" i="9"/>
  <c r="AZ48" i="9"/>
  <c r="AZ25" i="9"/>
  <c r="AZ69" i="9"/>
  <c r="AZ66" i="9"/>
  <c r="AZ67" i="9"/>
  <c r="AZ9" i="9"/>
  <c r="BA74" i="9"/>
  <c r="AZ2" i="9"/>
  <c r="AZ84" i="9"/>
  <c r="AZ63" i="9"/>
  <c r="AZ52" i="9"/>
  <c r="BA52" i="9" s="1"/>
  <c r="AZ13" i="9"/>
  <c r="BA13" i="9" s="1"/>
  <c r="AZ36" i="9"/>
  <c r="BA36" i="9" s="1"/>
  <c r="AZ81" i="9"/>
  <c r="BA81" i="9" s="1"/>
  <c r="AZ12" i="9"/>
  <c r="BA12" i="9" s="1"/>
  <c r="AZ71" i="9"/>
  <c r="AZ20" i="9"/>
  <c r="L34" i="8"/>
  <c r="J34" i="8"/>
  <c r="C34" i="8"/>
  <c r="BA41" i="9" s="1"/>
  <c r="K33" i="8"/>
  <c r="F34" i="8"/>
  <c r="E34" i="8" s="1"/>
  <c r="K34" i="8"/>
  <c r="BA56" i="9" l="1"/>
  <c r="BA89" i="9"/>
  <c r="BA8" i="9"/>
  <c r="BA9" i="9"/>
  <c r="BA24" i="9"/>
  <c r="BA28" i="9"/>
  <c r="BA16" i="9"/>
  <c r="BA50" i="9"/>
  <c r="BB50" i="9" s="1"/>
  <c r="BA71" i="9"/>
  <c r="BA2" i="9"/>
  <c r="BA25" i="9"/>
  <c r="BA88" i="9"/>
  <c r="BA68" i="9"/>
  <c r="BA48" i="9"/>
  <c r="BA64" i="9"/>
  <c r="BA86" i="9"/>
  <c r="BA79" i="9"/>
  <c r="BA10" i="9"/>
  <c r="BA31" i="9"/>
  <c r="BA37" i="9"/>
  <c r="BA65" i="9"/>
  <c r="BA18" i="9"/>
  <c r="BA15" i="9"/>
  <c r="BA35" i="9"/>
  <c r="BA58" i="9"/>
  <c r="BA61" i="9"/>
  <c r="BA38" i="9"/>
  <c r="BA5" i="9"/>
  <c r="BA45" i="9"/>
  <c r="BA44" i="9"/>
  <c r="BA39" i="9"/>
  <c r="BA34" i="9"/>
  <c r="BA19" i="9"/>
  <c r="BA55" i="9"/>
  <c r="BA22" i="9"/>
  <c r="BA85" i="9"/>
  <c r="BA80" i="9"/>
  <c r="BA43" i="9"/>
  <c r="BA75" i="9"/>
  <c r="BA73" i="9"/>
  <c r="BA40" i="9"/>
  <c r="BA17" i="9"/>
  <c r="BA29" i="9"/>
  <c r="BA27" i="9"/>
  <c r="BA62" i="9"/>
  <c r="BA3" i="9"/>
  <c r="BA72" i="9"/>
  <c r="BA7" i="9"/>
  <c r="BA90" i="9"/>
  <c r="BA67" i="9"/>
  <c r="BA70" i="9"/>
  <c r="BA33" i="9"/>
  <c r="BA30" i="9"/>
  <c r="BA87" i="9"/>
  <c r="BB87" i="9" s="1"/>
  <c r="BA11" i="9"/>
  <c r="BA53" i="9"/>
  <c r="BA46" i="9"/>
  <c r="BA57" i="9"/>
  <c r="BA49" i="9"/>
  <c r="BA63" i="9"/>
  <c r="BA66" i="9"/>
  <c r="BA4" i="9"/>
  <c r="BA83" i="9"/>
  <c r="BA23" i="9"/>
  <c r="BA54" i="9"/>
  <c r="BA76" i="9"/>
  <c r="BA26" i="9"/>
  <c r="BA6" i="9"/>
  <c r="BA60" i="9"/>
  <c r="BA42" i="9"/>
  <c r="BA20" i="9"/>
  <c r="BA84" i="9"/>
  <c r="BA69" i="9"/>
  <c r="BA59" i="9"/>
  <c r="BA82" i="9"/>
  <c r="BA78" i="9"/>
  <c r="BA32" i="9"/>
  <c r="BA47" i="9"/>
  <c r="BA51" i="9"/>
  <c r="BA77" i="9"/>
  <c r="BA21" i="9"/>
  <c r="C33" i="8"/>
  <c r="BB41" i="9" s="1"/>
  <c r="F33" i="8"/>
  <c r="E33" i="8" s="1"/>
  <c r="L33" i="8"/>
  <c r="K32" i="8"/>
  <c r="J33" i="8"/>
  <c r="BB44" i="9" l="1"/>
  <c r="BB84" i="9"/>
  <c r="BB26" i="9"/>
  <c r="BB52" i="9"/>
  <c r="BB69" i="9"/>
  <c r="BB20" i="9"/>
  <c r="BB76" i="9"/>
  <c r="BB49" i="9"/>
  <c r="BB21" i="9"/>
  <c r="BB54" i="9"/>
  <c r="BB22" i="9"/>
  <c r="BB77" i="9"/>
  <c r="BB32" i="9"/>
  <c r="BB23" i="9"/>
  <c r="BB74" i="9"/>
  <c r="BB47" i="9"/>
  <c r="BC47" i="9" s="1"/>
  <c r="BB78" i="9"/>
  <c r="BB71" i="9"/>
  <c r="BB83" i="9"/>
  <c r="BC83" i="9" s="1"/>
  <c r="BB7" i="9"/>
  <c r="BB9" i="9"/>
  <c r="BB51" i="9"/>
  <c r="BB13" i="9"/>
  <c r="BB82" i="9"/>
  <c r="BB79" i="9"/>
  <c r="BB81" i="9"/>
  <c r="BB30" i="9"/>
  <c r="BB72" i="9"/>
  <c r="BB28" i="9"/>
  <c r="BB55" i="9"/>
  <c r="BB45" i="9"/>
  <c r="BB24" i="9"/>
  <c r="BB86" i="9"/>
  <c r="BB16" i="9"/>
  <c r="BB33" i="9"/>
  <c r="BB3" i="9"/>
  <c r="BB25" i="9"/>
  <c r="BB19" i="9"/>
  <c r="BB5" i="9"/>
  <c r="BC5" i="9" s="1"/>
  <c r="BB89" i="9"/>
  <c r="BB64" i="9"/>
  <c r="BB70" i="9"/>
  <c r="BB62" i="9"/>
  <c r="BB73" i="9"/>
  <c r="BB34" i="9"/>
  <c r="BB38" i="9"/>
  <c r="BB18" i="9"/>
  <c r="BB48" i="9"/>
  <c r="BB57" i="9"/>
  <c r="BB67" i="9"/>
  <c r="BB27" i="9"/>
  <c r="BB75" i="9"/>
  <c r="BB56" i="9"/>
  <c r="BB61" i="9"/>
  <c r="BB65" i="9"/>
  <c r="BB68" i="9"/>
  <c r="BB42" i="9"/>
  <c r="BB4" i="9"/>
  <c r="BB46" i="9"/>
  <c r="BB36" i="9"/>
  <c r="BB29" i="9"/>
  <c r="BB43" i="9"/>
  <c r="BB14" i="9"/>
  <c r="BB58" i="9"/>
  <c r="BB37" i="9"/>
  <c r="BB12" i="9"/>
  <c r="BB59" i="9"/>
  <c r="BB60" i="9"/>
  <c r="BB66" i="9"/>
  <c r="BC66" i="9" s="1"/>
  <c r="BB53" i="9"/>
  <c r="BB8" i="9"/>
  <c r="BB17" i="9"/>
  <c r="BB80" i="9"/>
  <c r="BC80" i="9" s="1"/>
  <c r="BB2" i="9"/>
  <c r="BB35" i="9"/>
  <c r="BB31" i="9"/>
  <c r="BB88" i="9"/>
  <c r="BC88" i="9" s="1"/>
  <c r="BB6" i="9"/>
  <c r="BB63" i="9"/>
  <c r="BC63" i="9" s="1"/>
  <c r="BB11" i="9"/>
  <c r="BC11" i="9" s="1"/>
  <c r="BB90" i="9"/>
  <c r="BC90" i="9" s="1"/>
  <c r="BB40" i="9"/>
  <c r="BB85" i="9"/>
  <c r="BB39" i="9"/>
  <c r="BC39" i="9" s="1"/>
  <c r="BB15" i="9"/>
  <c r="BC15" i="9" s="1"/>
  <c r="BB10" i="9"/>
  <c r="C32" i="8"/>
  <c r="BC41" i="9" s="1"/>
  <c r="F32" i="8"/>
  <c r="E32" i="8" s="1"/>
  <c r="L32" i="8"/>
  <c r="K31" i="8"/>
  <c r="J32" i="8"/>
  <c r="BC36" i="9" l="1"/>
  <c r="BC73" i="9"/>
  <c r="BC17" i="9"/>
  <c r="BC30" i="9"/>
  <c r="BC69" i="9"/>
  <c r="BC21" i="9"/>
  <c r="BC85" i="9"/>
  <c r="BC22" i="9"/>
  <c r="BD22" i="9" s="1"/>
  <c r="BC8" i="9"/>
  <c r="BC68" i="9"/>
  <c r="BC79" i="9"/>
  <c r="BC40" i="9"/>
  <c r="BC84" i="9"/>
  <c r="BC53" i="9"/>
  <c r="BC50" i="9"/>
  <c r="BC29" i="9"/>
  <c r="BC26" i="9"/>
  <c r="BC57" i="9"/>
  <c r="BC34" i="9"/>
  <c r="BC89" i="9"/>
  <c r="BC13" i="9"/>
  <c r="BC72" i="9"/>
  <c r="BC52" i="9"/>
  <c r="BC46" i="9"/>
  <c r="BC65" i="9"/>
  <c r="BC78" i="9"/>
  <c r="BC62" i="9"/>
  <c r="BC19" i="9"/>
  <c r="BC77" i="9"/>
  <c r="BC81" i="9"/>
  <c r="BC12" i="9"/>
  <c r="BC4" i="9"/>
  <c r="BC61" i="9"/>
  <c r="BC51" i="9"/>
  <c r="BC70" i="9"/>
  <c r="BC25" i="9"/>
  <c r="BC86" i="9"/>
  <c r="BC76" i="9"/>
  <c r="BD90" i="9"/>
  <c r="BC37" i="9"/>
  <c r="BC42" i="9"/>
  <c r="BC56" i="9"/>
  <c r="BC7" i="9"/>
  <c r="BC49" i="9"/>
  <c r="BC3" i="9"/>
  <c r="BC24" i="9"/>
  <c r="BC20" i="9"/>
  <c r="BC31" i="9"/>
  <c r="BC60" i="9"/>
  <c r="BC58" i="9"/>
  <c r="BC82" i="9"/>
  <c r="BC75" i="9"/>
  <c r="BC48" i="9"/>
  <c r="BC23" i="9"/>
  <c r="BC33" i="9"/>
  <c r="BC45" i="9"/>
  <c r="BC74" i="9"/>
  <c r="BC35" i="9"/>
  <c r="BC59" i="9"/>
  <c r="BC14" i="9"/>
  <c r="BC32" i="9"/>
  <c r="BC27" i="9"/>
  <c r="BD27" i="9" s="1"/>
  <c r="BC18" i="9"/>
  <c r="BC44" i="9"/>
  <c r="BC16" i="9"/>
  <c r="BC55" i="9"/>
  <c r="BC87" i="9"/>
  <c r="BD88" i="9"/>
  <c r="BC10" i="9"/>
  <c r="BC6" i="9"/>
  <c r="BD6" i="9" s="1"/>
  <c r="BC2" i="9"/>
  <c r="BC71" i="9"/>
  <c r="BC43" i="9"/>
  <c r="BC9" i="9"/>
  <c r="BC67" i="9"/>
  <c r="BC38" i="9"/>
  <c r="BD38" i="9" s="1"/>
  <c r="BC64" i="9"/>
  <c r="BC54" i="9"/>
  <c r="BD54" i="9" s="1"/>
  <c r="BC28" i="9"/>
  <c r="BD28" i="9" s="1"/>
  <c r="C31" i="8"/>
  <c r="BD41" i="9" s="1"/>
  <c r="K30" i="8"/>
  <c r="F31" i="8"/>
  <c r="E31" i="8" s="1"/>
  <c r="L31" i="8"/>
  <c r="J31" i="8"/>
  <c r="BD67" i="9" l="1"/>
  <c r="BD79" i="9"/>
  <c r="BD32" i="9"/>
  <c r="BD24" i="9"/>
  <c r="BD9" i="9"/>
  <c r="BD68" i="9"/>
  <c r="BD77" i="9"/>
  <c r="BD43" i="9"/>
  <c r="BD82" i="9"/>
  <c r="BD40" i="9"/>
  <c r="BD44" i="9"/>
  <c r="BD61" i="9"/>
  <c r="BD64" i="9"/>
  <c r="BD10" i="9"/>
  <c r="BD18" i="9"/>
  <c r="BD26" i="9"/>
  <c r="BE26" i="9" s="1"/>
  <c r="BD83" i="9"/>
  <c r="BD58" i="9"/>
  <c r="BD3" i="9"/>
  <c r="BE3" i="9" s="1"/>
  <c r="BD73" i="9"/>
  <c r="BD4" i="9"/>
  <c r="BD19" i="9"/>
  <c r="BD5" i="9"/>
  <c r="BD29" i="9"/>
  <c r="BD74" i="9"/>
  <c r="BD60" i="9"/>
  <c r="BD49" i="9"/>
  <c r="BD17" i="9"/>
  <c r="BD12" i="9"/>
  <c r="BD62" i="9"/>
  <c r="BD39" i="9"/>
  <c r="BD50" i="9"/>
  <c r="BD45" i="9"/>
  <c r="BD31" i="9"/>
  <c r="BD7" i="9"/>
  <c r="BD76" i="9"/>
  <c r="BD53" i="9"/>
  <c r="BD78" i="9"/>
  <c r="BD72" i="9"/>
  <c r="BD80" i="9"/>
  <c r="BD14" i="9"/>
  <c r="BE14" i="9" s="1"/>
  <c r="BD33" i="9"/>
  <c r="BD11" i="9"/>
  <c r="BD56" i="9"/>
  <c r="BD86" i="9"/>
  <c r="BD84" i="9"/>
  <c r="BD65" i="9"/>
  <c r="BD13" i="9"/>
  <c r="BD69" i="9"/>
  <c r="BE69" i="9" s="1"/>
  <c r="BD87" i="9"/>
  <c r="BD59" i="9"/>
  <c r="BD23" i="9"/>
  <c r="BD85" i="9"/>
  <c r="BD42" i="9"/>
  <c r="BD25" i="9"/>
  <c r="BD30" i="9"/>
  <c r="BD46" i="9"/>
  <c r="BD89" i="9"/>
  <c r="BD15" i="9"/>
  <c r="BD71" i="9"/>
  <c r="BD55" i="9"/>
  <c r="BD35" i="9"/>
  <c r="BD48" i="9"/>
  <c r="BD36" i="9"/>
  <c r="BD37" i="9"/>
  <c r="BD70" i="9"/>
  <c r="BD21" i="9"/>
  <c r="BD52" i="9"/>
  <c r="BD34" i="9"/>
  <c r="BD47" i="9"/>
  <c r="BE22" i="9"/>
  <c r="BE79" i="9"/>
  <c r="BE28" i="9"/>
  <c r="BD2" i="9"/>
  <c r="BD16" i="9"/>
  <c r="BD63" i="9"/>
  <c r="BD75" i="9"/>
  <c r="BE75" i="9" s="1"/>
  <c r="BD20" i="9"/>
  <c r="BD66" i="9"/>
  <c r="BE66" i="9" s="1"/>
  <c r="BD51" i="9"/>
  <c r="BE51" i="9" s="1"/>
  <c r="BD81" i="9"/>
  <c r="BE81" i="9" s="1"/>
  <c r="BD8" i="9"/>
  <c r="BE8" i="9" s="1"/>
  <c r="BD57" i="9"/>
  <c r="C30" i="8"/>
  <c r="BE41" i="9" s="1"/>
  <c r="K29" i="8"/>
  <c r="F30" i="8"/>
  <c r="E30" i="8" s="1"/>
  <c r="L30" i="8"/>
  <c r="J30" i="8"/>
  <c r="BE63" i="9" l="1"/>
  <c r="BE85" i="9"/>
  <c r="BE53" i="9"/>
  <c r="BF53" i="9" s="1"/>
  <c r="BE2" i="9"/>
  <c r="BE70" i="9"/>
  <c r="BE20" i="9"/>
  <c r="BE82" i="9"/>
  <c r="BF82" i="9" s="1"/>
  <c r="BE50" i="9"/>
  <c r="BE27" i="9"/>
  <c r="BE21" i="9"/>
  <c r="BE9" i="9"/>
  <c r="BE42" i="9"/>
  <c r="BE54" i="9"/>
  <c r="BE33" i="9"/>
  <c r="BE78" i="9"/>
  <c r="BE24" i="9"/>
  <c r="BE74" i="9"/>
  <c r="BE73" i="9"/>
  <c r="BE37" i="9"/>
  <c r="BE6" i="9"/>
  <c r="BE23" i="9"/>
  <c r="BE13" i="9"/>
  <c r="BE68" i="9"/>
  <c r="BE76" i="9"/>
  <c r="BE39" i="9"/>
  <c r="BE64" i="9"/>
  <c r="BE58" i="9"/>
  <c r="BE36" i="9"/>
  <c r="BE15" i="9"/>
  <c r="BE59" i="9"/>
  <c r="BE65" i="9"/>
  <c r="BE67" i="9"/>
  <c r="BE7" i="9"/>
  <c r="BE62" i="9"/>
  <c r="BE40" i="9"/>
  <c r="BE83" i="9"/>
  <c r="BE48" i="9"/>
  <c r="BE89" i="9"/>
  <c r="BE87" i="9"/>
  <c r="BE84" i="9"/>
  <c r="BE90" i="9"/>
  <c r="BE31" i="9"/>
  <c r="BE12" i="9"/>
  <c r="BE29" i="9"/>
  <c r="BE18" i="9"/>
  <c r="BE47" i="9"/>
  <c r="BE35" i="9"/>
  <c r="BE46" i="9"/>
  <c r="BE43" i="9"/>
  <c r="BF43" i="9" s="1"/>
  <c r="BE86" i="9"/>
  <c r="BE44" i="9"/>
  <c r="BE45" i="9"/>
  <c r="BE17" i="9"/>
  <c r="BE5" i="9"/>
  <c r="BE10" i="9"/>
  <c r="BE34" i="9"/>
  <c r="BE55" i="9"/>
  <c r="BE30" i="9"/>
  <c r="BE88" i="9"/>
  <c r="BE56" i="9"/>
  <c r="BE80" i="9"/>
  <c r="BE32" i="9"/>
  <c r="BE49" i="9"/>
  <c r="BE19" i="9"/>
  <c r="BE61" i="9"/>
  <c r="BE57" i="9"/>
  <c r="BE16" i="9"/>
  <c r="BE52" i="9"/>
  <c r="BE71" i="9"/>
  <c r="BE25" i="9"/>
  <c r="BE77" i="9"/>
  <c r="BE11" i="9"/>
  <c r="BE72" i="9"/>
  <c r="BE38" i="9"/>
  <c r="BE60" i="9"/>
  <c r="BE4" i="9"/>
  <c r="C29" i="8"/>
  <c r="BF41" i="9" s="1"/>
  <c r="K28" i="8"/>
  <c r="F29" i="8"/>
  <c r="E29" i="8" s="1"/>
  <c r="L29" i="8"/>
  <c r="J29" i="8"/>
  <c r="BF4" i="9" l="1"/>
  <c r="BF66" i="9"/>
  <c r="BF38" i="9"/>
  <c r="BF57" i="9"/>
  <c r="BF80" i="9"/>
  <c r="BF5" i="9"/>
  <c r="BF65" i="9"/>
  <c r="BF64" i="9"/>
  <c r="BF72" i="9"/>
  <c r="BF11" i="9"/>
  <c r="BF88" i="9"/>
  <c r="BF29" i="9"/>
  <c r="BF52" i="9"/>
  <c r="BF20" i="9"/>
  <c r="BF77" i="9"/>
  <c r="BF81" i="9"/>
  <c r="BF30" i="9"/>
  <c r="BF54" i="9"/>
  <c r="BF56" i="9"/>
  <c r="BF25" i="9"/>
  <c r="BF79" i="9"/>
  <c r="BF60" i="9"/>
  <c r="BF16" i="9"/>
  <c r="BF32" i="9"/>
  <c r="BG32" i="9" s="1"/>
  <c r="BF10" i="9"/>
  <c r="BF85" i="9"/>
  <c r="BF46" i="9"/>
  <c r="BF12" i="9"/>
  <c r="BF27" i="9"/>
  <c r="BF59" i="9"/>
  <c r="BF39" i="9"/>
  <c r="BF51" i="9"/>
  <c r="BF42" i="9"/>
  <c r="BF35" i="9"/>
  <c r="BF31" i="9"/>
  <c r="BF14" i="9"/>
  <c r="BF15" i="9"/>
  <c r="BF76" i="9"/>
  <c r="BG76" i="9" s="1"/>
  <c r="BF69" i="9"/>
  <c r="BF9" i="9"/>
  <c r="BF47" i="9"/>
  <c r="BF90" i="9"/>
  <c r="BF83" i="9"/>
  <c r="BF36" i="9"/>
  <c r="BF68" i="9"/>
  <c r="BF73" i="9"/>
  <c r="BF21" i="9"/>
  <c r="BF17" i="9"/>
  <c r="BF75" i="9"/>
  <c r="BF84" i="9"/>
  <c r="BF40" i="9"/>
  <c r="BF22" i="9"/>
  <c r="BF13" i="9"/>
  <c r="BF74" i="9"/>
  <c r="BF2" i="9"/>
  <c r="BF61" i="9"/>
  <c r="BF55" i="9"/>
  <c r="BF45" i="9"/>
  <c r="BF3" i="9"/>
  <c r="BF87" i="9"/>
  <c r="BF62" i="9"/>
  <c r="BF50" i="9"/>
  <c r="BF23" i="9"/>
  <c r="BF24" i="9"/>
  <c r="BF8" i="9"/>
  <c r="BF71" i="9"/>
  <c r="BF19" i="9"/>
  <c r="BF34" i="9"/>
  <c r="BG34" i="9" s="1"/>
  <c r="BF44" i="9"/>
  <c r="BG44" i="9" s="1"/>
  <c r="BF26" i="9"/>
  <c r="BF89" i="9"/>
  <c r="BF7" i="9"/>
  <c r="BF70" i="9"/>
  <c r="BF6" i="9"/>
  <c r="BF78" i="9"/>
  <c r="BG78" i="9" s="1"/>
  <c r="BF28" i="9"/>
  <c r="BG28" i="9" s="1"/>
  <c r="BF49" i="9"/>
  <c r="BF63" i="9"/>
  <c r="BG63" i="9" s="1"/>
  <c r="BF86" i="9"/>
  <c r="BG86" i="9" s="1"/>
  <c r="BF18" i="9"/>
  <c r="BG18" i="9" s="1"/>
  <c r="BF48" i="9"/>
  <c r="BG48" i="9" s="1"/>
  <c r="BF67" i="9"/>
  <c r="BF58" i="9"/>
  <c r="BF37" i="9"/>
  <c r="BG37" i="9" s="1"/>
  <c r="BF33" i="9"/>
  <c r="C28" i="8"/>
  <c r="BG41" i="9" s="1"/>
  <c r="K27" i="8"/>
  <c r="F28" i="8"/>
  <c r="E28" i="8" s="1"/>
  <c r="L28" i="8"/>
  <c r="J28" i="8"/>
  <c r="BG3" i="9" l="1"/>
  <c r="BG79" i="9"/>
  <c r="BG83" i="9"/>
  <c r="BG46" i="9"/>
  <c r="BG7" i="9"/>
  <c r="BG58" i="9"/>
  <c r="BG4" i="9"/>
  <c r="BG89" i="9"/>
  <c r="BG82" i="9"/>
  <c r="BG52" i="9"/>
  <c r="BG67" i="9"/>
  <c r="BH67" i="9" s="1"/>
  <c r="BG54" i="9"/>
  <c r="BH54" i="9" s="1"/>
  <c r="BG26" i="9"/>
  <c r="BG2" i="9"/>
  <c r="BG30" i="9"/>
  <c r="BG53" i="9"/>
  <c r="BG87" i="9"/>
  <c r="BG16" i="9"/>
  <c r="BH16" i="9" s="1"/>
  <c r="BG17" i="9"/>
  <c r="BG36" i="9"/>
  <c r="BG69" i="9"/>
  <c r="BG20" i="9"/>
  <c r="BG12" i="9"/>
  <c r="BG29" i="9"/>
  <c r="BG45" i="9"/>
  <c r="BG74" i="9"/>
  <c r="BG77" i="9"/>
  <c r="BG90" i="9"/>
  <c r="BG15" i="9"/>
  <c r="BG60" i="9"/>
  <c r="BH60" i="9" s="1"/>
  <c r="BG85" i="9"/>
  <c r="BG8" i="9"/>
  <c r="BG55" i="9"/>
  <c r="BG13" i="9"/>
  <c r="BG72" i="9"/>
  <c r="BG47" i="9"/>
  <c r="BG14" i="9"/>
  <c r="BG42" i="9"/>
  <c r="BG80" i="9"/>
  <c r="BG24" i="9"/>
  <c r="BG61" i="9"/>
  <c r="BG22" i="9"/>
  <c r="BG43" i="9"/>
  <c r="BG5" i="9"/>
  <c r="BG31" i="9"/>
  <c r="BG51" i="9"/>
  <c r="BG57" i="9"/>
  <c r="BG19" i="9"/>
  <c r="BG23" i="9"/>
  <c r="BG25" i="9"/>
  <c r="BG40" i="9"/>
  <c r="BG21" i="9"/>
  <c r="BG11" i="9"/>
  <c r="BG35" i="9"/>
  <c r="BG39" i="9"/>
  <c r="BG38" i="9"/>
  <c r="BH28" i="9"/>
  <c r="BG6" i="9"/>
  <c r="BG71" i="9"/>
  <c r="BG50" i="9"/>
  <c r="BG88" i="9"/>
  <c r="BH88" i="9" s="1"/>
  <c r="BG84" i="9"/>
  <c r="BG73" i="9"/>
  <c r="BG65" i="9"/>
  <c r="BH65" i="9" s="1"/>
  <c r="BG10" i="9"/>
  <c r="BG59" i="9"/>
  <c r="BG66" i="9"/>
  <c r="BG33" i="9"/>
  <c r="BG49" i="9"/>
  <c r="BH49" i="9" s="1"/>
  <c r="BG70" i="9"/>
  <c r="BG81" i="9"/>
  <c r="BG62" i="9"/>
  <c r="BG64" i="9"/>
  <c r="BG75" i="9"/>
  <c r="BH75" i="9" s="1"/>
  <c r="BG68" i="9"/>
  <c r="BG9" i="9"/>
  <c r="BG56" i="9"/>
  <c r="BH56" i="9" s="1"/>
  <c r="BG27" i="9"/>
  <c r="BH27" i="9" s="1"/>
  <c r="C27" i="8"/>
  <c r="BH41" i="9" s="1"/>
  <c r="F27" i="8"/>
  <c r="E27" i="8" s="1"/>
  <c r="L27" i="8"/>
  <c r="K26" i="8"/>
  <c r="J27" i="8"/>
  <c r="BH68" i="9" l="1"/>
  <c r="BH86" i="9"/>
  <c r="BH84" i="9"/>
  <c r="BH64" i="9"/>
  <c r="BH2" i="9"/>
  <c r="BH62" i="9"/>
  <c r="BH40" i="9"/>
  <c r="BH72" i="9"/>
  <c r="BH9" i="9"/>
  <c r="BH33" i="9"/>
  <c r="BH73" i="9"/>
  <c r="BH57" i="9"/>
  <c r="BH34" i="9"/>
  <c r="BH83" i="9"/>
  <c r="BH25" i="9"/>
  <c r="BH51" i="9"/>
  <c r="BH18" i="9"/>
  <c r="BH13" i="9"/>
  <c r="BH15" i="9"/>
  <c r="BH76" i="9"/>
  <c r="BH87" i="9"/>
  <c r="BH4" i="9"/>
  <c r="BH23" i="9"/>
  <c r="BH31" i="9"/>
  <c r="BH46" i="9"/>
  <c r="BH55" i="9"/>
  <c r="BH90" i="9"/>
  <c r="BH58" i="9"/>
  <c r="BH53" i="9"/>
  <c r="BH38" i="9"/>
  <c r="BH19" i="9"/>
  <c r="BH5" i="9"/>
  <c r="BH79" i="9"/>
  <c r="BH8" i="9"/>
  <c r="BH77" i="9"/>
  <c r="BH12" i="9"/>
  <c r="BH7" i="9"/>
  <c r="BH50" i="9"/>
  <c r="BH39" i="9"/>
  <c r="BH78" i="9"/>
  <c r="BH43" i="9"/>
  <c r="BH80" i="9"/>
  <c r="BH44" i="9"/>
  <c r="BH74" i="9"/>
  <c r="BH20" i="9"/>
  <c r="BH52" i="9"/>
  <c r="BH66" i="9"/>
  <c r="BH71" i="9"/>
  <c r="BH35" i="9"/>
  <c r="BH32" i="9"/>
  <c r="BH22" i="9"/>
  <c r="BH42" i="9"/>
  <c r="BH48" i="9"/>
  <c r="BH45" i="9"/>
  <c r="BH69" i="9"/>
  <c r="BH37" i="9"/>
  <c r="BH81" i="9"/>
  <c r="BH59" i="9"/>
  <c r="BH6" i="9"/>
  <c r="BH11" i="9"/>
  <c r="BH82" i="9"/>
  <c r="BI82" i="9" s="1"/>
  <c r="BH61" i="9"/>
  <c r="BI61" i="9" s="1"/>
  <c r="BH14" i="9"/>
  <c r="BH30" i="9"/>
  <c r="BH29" i="9"/>
  <c r="BH36" i="9"/>
  <c r="BH89" i="9"/>
  <c r="BI49" i="9"/>
  <c r="BI60" i="9"/>
  <c r="BI67" i="9"/>
  <c r="BH70" i="9"/>
  <c r="BH10" i="9"/>
  <c r="BH63" i="9"/>
  <c r="BH21" i="9"/>
  <c r="BH3" i="9"/>
  <c r="BI3" i="9" s="1"/>
  <c r="BH24" i="9"/>
  <c r="BI24" i="9" s="1"/>
  <c r="BH47" i="9"/>
  <c r="BI47" i="9" s="1"/>
  <c r="BH85" i="9"/>
  <c r="BH26" i="9"/>
  <c r="BH17" i="9"/>
  <c r="BI17" i="9" s="1"/>
  <c r="C26" i="8"/>
  <c r="BI41" i="9" s="1"/>
  <c r="F26" i="8"/>
  <c r="E26" i="8" s="1"/>
  <c r="L26" i="8"/>
  <c r="K25" i="8"/>
  <c r="J26" i="8"/>
  <c r="BI52" i="9" l="1"/>
  <c r="BI50" i="9"/>
  <c r="BI11" i="9"/>
  <c r="BI53" i="9"/>
  <c r="BI84" i="9"/>
  <c r="BI21" i="9"/>
  <c r="BI22" i="9"/>
  <c r="BI8" i="9"/>
  <c r="BJ8" i="9" s="1"/>
  <c r="BI26" i="9"/>
  <c r="BI70" i="9"/>
  <c r="BI30" i="9"/>
  <c r="BI64" i="9"/>
  <c r="BI85" i="9"/>
  <c r="BI27" i="9"/>
  <c r="BI14" i="9"/>
  <c r="BI18" i="9"/>
  <c r="BI9" i="9"/>
  <c r="BI32" i="9"/>
  <c r="BI20" i="9"/>
  <c r="BI2" i="9"/>
  <c r="BI79" i="9"/>
  <c r="BI58" i="9"/>
  <c r="BI86" i="9"/>
  <c r="BI51" i="9"/>
  <c r="BI28" i="9"/>
  <c r="BI35" i="9"/>
  <c r="BI74" i="9"/>
  <c r="BI75" i="9"/>
  <c r="BI5" i="9"/>
  <c r="BI90" i="9"/>
  <c r="BI54" i="9"/>
  <c r="BJ54" i="9" s="1"/>
  <c r="BI25" i="9"/>
  <c r="BI37" i="9"/>
  <c r="BI71" i="9"/>
  <c r="BI44" i="9"/>
  <c r="BI34" i="9"/>
  <c r="BI19" i="9"/>
  <c r="BI55" i="9"/>
  <c r="BI40" i="9"/>
  <c r="BI83" i="9"/>
  <c r="BI69" i="9"/>
  <c r="BI66" i="9"/>
  <c r="BI80" i="9"/>
  <c r="BI56" i="9"/>
  <c r="BI38" i="9"/>
  <c r="BI46" i="9"/>
  <c r="BI87" i="9"/>
  <c r="BI73" i="9"/>
  <c r="BI89" i="9"/>
  <c r="BI6" i="9"/>
  <c r="BI45" i="9"/>
  <c r="BI62" i="9"/>
  <c r="BI43" i="9"/>
  <c r="BJ43" i="9" s="1"/>
  <c r="BI7" i="9"/>
  <c r="BI88" i="9"/>
  <c r="BI31" i="9"/>
  <c r="BI76" i="9"/>
  <c r="BI33" i="9"/>
  <c r="BI63" i="9"/>
  <c r="BI36" i="9"/>
  <c r="BI59" i="9"/>
  <c r="BJ59" i="9" s="1"/>
  <c r="BI48" i="9"/>
  <c r="BI68" i="9"/>
  <c r="BI78" i="9"/>
  <c r="BI12" i="9"/>
  <c r="BI16" i="9"/>
  <c r="BI23" i="9"/>
  <c r="BI15" i="9"/>
  <c r="BJ15" i="9" s="1"/>
  <c r="BI72" i="9"/>
  <c r="BJ72" i="9" s="1"/>
  <c r="BI10" i="9"/>
  <c r="BI29" i="9"/>
  <c r="BI81" i="9"/>
  <c r="BI42" i="9"/>
  <c r="BJ42" i="9" s="1"/>
  <c r="BI57" i="9"/>
  <c r="BJ57" i="9" s="1"/>
  <c r="BI39" i="9"/>
  <c r="BI77" i="9"/>
  <c r="BI65" i="9"/>
  <c r="BI4" i="9"/>
  <c r="BJ4" i="9" s="1"/>
  <c r="BI13" i="9"/>
  <c r="BJ13" i="9" s="1"/>
  <c r="C25" i="8"/>
  <c r="BJ41" i="9" s="1"/>
  <c r="F25" i="8"/>
  <c r="E25" i="8" s="1"/>
  <c r="L25" i="8"/>
  <c r="K24" i="8"/>
  <c r="J25" i="8"/>
  <c r="BJ60" i="9" l="1"/>
  <c r="BJ34" i="9"/>
  <c r="BJ10" i="9"/>
  <c r="BJ33" i="9"/>
  <c r="BJ12" i="9"/>
  <c r="BJ17" i="9"/>
  <c r="BJ20" i="9"/>
  <c r="BJ78" i="9"/>
  <c r="BJ3" i="9"/>
  <c r="BJ68" i="9"/>
  <c r="BJ73" i="9"/>
  <c r="BK73" i="9" s="1"/>
  <c r="BJ11" i="9"/>
  <c r="BJ65" i="9"/>
  <c r="BJ77" i="9"/>
  <c r="BJ39" i="9"/>
  <c r="BJ48" i="9"/>
  <c r="BJ67" i="9"/>
  <c r="BJ84" i="9"/>
  <c r="BJ62" i="9"/>
  <c r="BJ87" i="9"/>
  <c r="BJ47" i="9"/>
  <c r="BJ44" i="9"/>
  <c r="BJ90" i="9"/>
  <c r="BJ53" i="9"/>
  <c r="BJ32" i="9"/>
  <c r="BJ64" i="9"/>
  <c r="BJ45" i="9"/>
  <c r="BJ46" i="9"/>
  <c r="BJ50" i="9"/>
  <c r="BJ71" i="9"/>
  <c r="BJ5" i="9"/>
  <c r="BJ70" i="9"/>
  <c r="BJ9" i="9"/>
  <c r="BJ6" i="9"/>
  <c r="BJ38" i="9"/>
  <c r="BJ26" i="9"/>
  <c r="BJ37" i="9"/>
  <c r="BJ75" i="9"/>
  <c r="BJ51" i="9"/>
  <c r="BJ14" i="9"/>
  <c r="BK59" i="9"/>
  <c r="BJ76" i="9"/>
  <c r="BJ89" i="9"/>
  <c r="BJ56" i="9"/>
  <c r="BJ83" i="9"/>
  <c r="BJ82" i="9"/>
  <c r="BJ74" i="9"/>
  <c r="BJ86" i="9"/>
  <c r="BJ27" i="9"/>
  <c r="BK27" i="9" s="1"/>
  <c r="BJ36" i="9"/>
  <c r="BJ31" i="9"/>
  <c r="BJ21" i="9"/>
  <c r="BJ80" i="9"/>
  <c r="BJ40" i="9"/>
  <c r="BK40" i="9" s="1"/>
  <c r="BJ85" i="9"/>
  <c r="BJ35" i="9"/>
  <c r="BJ58" i="9"/>
  <c r="BJ18" i="9"/>
  <c r="BK18" i="9" s="1"/>
  <c r="BJ81" i="9"/>
  <c r="BJ23" i="9"/>
  <c r="BJ63" i="9"/>
  <c r="BJ88" i="9"/>
  <c r="BJ24" i="9"/>
  <c r="BJ66" i="9"/>
  <c r="BK66" i="9" s="1"/>
  <c r="BJ55" i="9"/>
  <c r="BK55" i="9" s="1"/>
  <c r="BJ22" i="9"/>
  <c r="BK22" i="9" s="1"/>
  <c r="BJ28" i="9"/>
  <c r="BJ79" i="9"/>
  <c r="BJ30" i="9"/>
  <c r="BK72" i="9"/>
  <c r="BK13" i="9"/>
  <c r="BJ29" i="9"/>
  <c r="BK29" i="9" s="1"/>
  <c r="BJ16" i="9"/>
  <c r="BJ49" i="9"/>
  <c r="BJ7" i="9"/>
  <c r="BK7" i="9" s="1"/>
  <c r="BJ52" i="9"/>
  <c r="BJ69" i="9"/>
  <c r="BJ19" i="9"/>
  <c r="BK19" i="9" s="1"/>
  <c r="BJ25" i="9"/>
  <c r="BK25" i="9" s="1"/>
  <c r="BJ61" i="9"/>
  <c r="BK61" i="9" s="1"/>
  <c r="BJ2" i="9"/>
  <c r="C24" i="8"/>
  <c r="BK41" i="9" s="1"/>
  <c r="F24" i="8"/>
  <c r="E24" i="8" s="1"/>
  <c r="L24" i="8"/>
  <c r="K23" i="8"/>
  <c r="J24" i="8"/>
  <c r="BK3" i="9" l="1"/>
  <c r="BK52" i="9"/>
  <c r="BK88" i="9"/>
  <c r="BK2" i="9"/>
  <c r="BK26" i="9"/>
  <c r="BK42" i="9"/>
  <c r="BK87" i="9"/>
  <c r="BK69" i="9"/>
  <c r="BK67" i="9"/>
  <c r="BK70" i="9"/>
  <c r="BK8" i="9"/>
  <c r="BK80" i="9"/>
  <c r="BK86" i="9"/>
  <c r="BK39" i="9"/>
  <c r="BK38" i="9"/>
  <c r="BK5" i="9"/>
  <c r="BK77" i="9"/>
  <c r="BK62" i="9"/>
  <c r="BK34" i="9"/>
  <c r="BK21" i="9"/>
  <c r="BK74" i="9"/>
  <c r="BK11" i="9"/>
  <c r="BK6" i="9"/>
  <c r="BK71" i="9"/>
  <c r="BK12" i="9"/>
  <c r="BK84" i="9"/>
  <c r="BK24" i="9"/>
  <c r="BK10" i="9"/>
  <c r="BK31" i="9"/>
  <c r="BK82" i="9"/>
  <c r="BK60" i="9"/>
  <c r="BK33" i="9"/>
  <c r="BK50" i="9"/>
  <c r="BK32" i="9"/>
  <c r="BK78" i="9"/>
  <c r="BK36" i="9"/>
  <c r="BK83" i="9"/>
  <c r="BK14" i="9"/>
  <c r="BK48" i="9"/>
  <c r="BK46" i="9"/>
  <c r="BK53" i="9"/>
  <c r="BK17" i="9"/>
  <c r="BK30" i="9"/>
  <c r="BK63" i="9"/>
  <c r="BK58" i="9"/>
  <c r="BK15" i="9"/>
  <c r="BK56" i="9"/>
  <c r="BK51" i="9"/>
  <c r="BK20" i="9"/>
  <c r="BK45" i="9"/>
  <c r="BK90" i="9"/>
  <c r="BL90" i="9" s="1"/>
  <c r="BK65" i="9"/>
  <c r="BL65" i="9" s="1"/>
  <c r="BK49" i="9"/>
  <c r="BK79" i="9"/>
  <c r="BK23" i="9"/>
  <c r="BK35" i="9"/>
  <c r="BL35" i="9" s="1"/>
  <c r="BK57" i="9"/>
  <c r="BL57" i="9" s="1"/>
  <c r="BK89" i="9"/>
  <c r="BL89" i="9" s="1"/>
  <c r="BK75" i="9"/>
  <c r="BK4" i="9"/>
  <c r="BK64" i="9"/>
  <c r="BK44" i="9"/>
  <c r="BK43" i="9"/>
  <c r="BL43" i="9" s="1"/>
  <c r="BL22" i="9"/>
  <c r="BL59" i="9"/>
  <c r="BL52" i="9"/>
  <c r="BK16" i="9"/>
  <c r="BK28" i="9"/>
  <c r="BK81" i="9"/>
  <c r="BK85" i="9"/>
  <c r="BL85" i="9" s="1"/>
  <c r="BK54" i="9"/>
  <c r="BL54" i="9" s="1"/>
  <c r="BK76" i="9"/>
  <c r="BL76" i="9" s="1"/>
  <c r="BK37" i="9"/>
  <c r="BL37" i="9" s="1"/>
  <c r="BK9" i="9"/>
  <c r="BK68" i="9"/>
  <c r="BK47" i="9"/>
  <c r="BL47" i="9" s="1"/>
  <c r="C23" i="8"/>
  <c r="BL41" i="9" s="1"/>
  <c r="F23" i="8"/>
  <c r="E23" i="8" s="1"/>
  <c r="L23" i="8"/>
  <c r="K22" i="8"/>
  <c r="J23" i="8"/>
  <c r="BL25" i="9" l="1"/>
  <c r="BL31" i="9"/>
  <c r="BL27" i="9"/>
  <c r="BL10" i="9"/>
  <c r="BL53" i="9"/>
  <c r="BL86" i="9"/>
  <c r="BL46" i="9"/>
  <c r="BL72" i="9"/>
  <c r="BL80" i="9"/>
  <c r="BL12" i="9"/>
  <c r="BL70" i="9"/>
  <c r="BL68" i="9"/>
  <c r="BL16" i="9"/>
  <c r="BL4" i="9"/>
  <c r="BL88" i="9"/>
  <c r="BL15" i="9"/>
  <c r="BL71" i="9"/>
  <c r="BL9" i="9"/>
  <c r="BL2" i="9"/>
  <c r="BL75" i="9"/>
  <c r="BL87" i="9"/>
  <c r="BL58" i="9"/>
  <c r="BL63" i="9"/>
  <c r="BL48" i="9"/>
  <c r="BL78" i="9"/>
  <c r="BL24" i="9"/>
  <c r="BL6" i="9"/>
  <c r="BL29" i="9"/>
  <c r="BL8" i="9"/>
  <c r="BL30" i="9"/>
  <c r="BL14" i="9"/>
  <c r="BL32" i="9"/>
  <c r="BL67" i="9"/>
  <c r="BL11" i="9"/>
  <c r="BL62" i="9"/>
  <c r="BL55" i="9"/>
  <c r="BL45" i="9"/>
  <c r="BL7" i="9"/>
  <c r="BL83" i="9"/>
  <c r="BL50" i="9"/>
  <c r="BL69" i="9"/>
  <c r="BL74" i="9"/>
  <c r="BL77" i="9"/>
  <c r="BL13" i="9"/>
  <c r="BL23" i="9"/>
  <c r="BL20" i="9"/>
  <c r="BL19" i="9"/>
  <c r="BL36" i="9"/>
  <c r="BL33" i="9"/>
  <c r="BL26" i="9"/>
  <c r="BL21" i="9"/>
  <c r="BL5" i="9"/>
  <c r="BL3" i="9"/>
  <c r="BL81" i="9"/>
  <c r="BL44" i="9"/>
  <c r="BL79" i="9"/>
  <c r="BL51" i="9"/>
  <c r="BL42" i="9"/>
  <c r="BL18" i="9"/>
  <c r="BL60" i="9"/>
  <c r="BL61" i="9"/>
  <c r="BL34" i="9"/>
  <c r="BL38" i="9"/>
  <c r="BL40" i="9"/>
  <c r="BL28" i="9"/>
  <c r="BL64" i="9"/>
  <c r="BL49" i="9"/>
  <c r="BL56" i="9"/>
  <c r="BL17" i="9"/>
  <c r="BL73" i="9"/>
  <c r="BL82" i="9"/>
  <c r="BL84" i="9"/>
  <c r="BM84" i="9" s="1"/>
  <c r="BL66" i="9"/>
  <c r="BL39" i="9"/>
  <c r="L22" i="8"/>
  <c r="J22" i="8"/>
  <c r="C22" i="8"/>
  <c r="BM41" i="9" s="1"/>
  <c r="F22" i="8"/>
  <c r="E22" i="8" s="1"/>
  <c r="BM5" i="9" l="1"/>
  <c r="BM43" i="9"/>
  <c r="BM9" i="9"/>
  <c r="BM8" i="9"/>
  <c r="BM70" i="9"/>
  <c r="BM27" i="9"/>
  <c r="BM82" i="9"/>
  <c r="BM47" i="9"/>
  <c r="BM73" i="9"/>
  <c r="BM66" i="9"/>
  <c r="BM28" i="9"/>
  <c r="BM30" i="9"/>
  <c r="BM89" i="9"/>
  <c r="BM29" i="9"/>
  <c r="BM38" i="9"/>
  <c r="BM44" i="9"/>
  <c r="BM69" i="9"/>
  <c r="BM17" i="9"/>
  <c r="BM34" i="9"/>
  <c r="BM81" i="9"/>
  <c r="BM50" i="9"/>
  <c r="BM39" i="9"/>
  <c r="BM21" i="9"/>
  <c r="BN21" i="9" s="1"/>
  <c r="BM54" i="9"/>
  <c r="BM14" i="9"/>
  <c r="BM52" i="9"/>
  <c r="BM61" i="9"/>
  <c r="BM85" i="9"/>
  <c r="BM26" i="9"/>
  <c r="BM80" i="9"/>
  <c r="BM83" i="9"/>
  <c r="BN83" i="9" s="1"/>
  <c r="BM88" i="9"/>
  <c r="BN88" i="9" s="1"/>
  <c r="BM90" i="9"/>
  <c r="BM6" i="9"/>
  <c r="BM46" i="9"/>
  <c r="BM10" i="9"/>
  <c r="BM60" i="9"/>
  <c r="BM59" i="9"/>
  <c r="BM33" i="9"/>
  <c r="BM58" i="9"/>
  <c r="BM7" i="9"/>
  <c r="BM55" i="9"/>
  <c r="BM57" i="9"/>
  <c r="BM24" i="9"/>
  <c r="BM31" i="9"/>
  <c r="BM18" i="9"/>
  <c r="BM71" i="9"/>
  <c r="BM36" i="9"/>
  <c r="BM53" i="9"/>
  <c r="BM45" i="9"/>
  <c r="BM62" i="9"/>
  <c r="BM37" i="9"/>
  <c r="BM78" i="9"/>
  <c r="BM86" i="9"/>
  <c r="BM56" i="9"/>
  <c r="BM25" i="9"/>
  <c r="BM42" i="9"/>
  <c r="BM75" i="9"/>
  <c r="BM19" i="9"/>
  <c r="BM13" i="9"/>
  <c r="BM35" i="9"/>
  <c r="BM11" i="9"/>
  <c r="BM87" i="9"/>
  <c r="BM48" i="9"/>
  <c r="BM72" i="9"/>
  <c r="BM2" i="9"/>
  <c r="BM49" i="9"/>
  <c r="BM16" i="9"/>
  <c r="BM51" i="9"/>
  <c r="BM15" i="9"/>
  <c r="BM20" i="9"/>
  <c r="BM77" i="9"/>
  <c r="BM22" i="9"/>
  <c r="BM67" i="9"/>
  <c r="BM12" i="9"/>
  <c r="BM63" i="9"/>
  <c r="BN63" i="9" s="1"/>
  <c r="BM4" i="9"/>
  <c r="BM64" i="9"/>
  <c r="BM40" i="9"/>
  <c r="BM79" i="9"/>
  <c r="BM3" i="9"/>
  <c r="BN3" i="9" s="1"/>
  <c r="BM23" i="9"/>
  <c r="BM74" i="9"/>
  <c r="BM76" i="9"/>
  <c r="BM32" i="9"/>
  <c r="BM68" i="9"/>
  <c r="BM65" i="9"/>
  <c r="C21" i="8"/>
  <c r="BN41" i="9" s="1"/>
  <c r="F21" i="8"/>
  <c r="E21" i="8" s="1"/>
  <c r="L21" i="8"/>
  <c r="K20" i="8"/>
  <c r="J21" i="8"/>
  <c r="K21" i="8"/>
  <c r="BN34" i="9" l="1"/>
  <c r="BN65" i="9"/>
  <c r="BN35" i="9"/>
  <c r="BN22" i="9"/>
  <c r="BN17" i="9"/>
  <c r="BN13" i="9"/>
  <c r="BN68" i="9"/>
  <c r="BN32" i="9"/>
  <c r="BN77" i="9"/>
  <c r="BN50" i="9"/>
  <c r="BN30" i="9"/>
  <c r="BN64" i="9"/>
  <c r="BN39" i="9"/>
  <c r="BN76" i="9"/>
  <c r="BN20" i="9"/>
  <c r="BN27" i="9"/>
  <c r="BN15" i="9"/>
  <c r="BN74" i="9"/>
  <c r="BN43" i="9"/>
  <c r="BN23" i="9"/>
  <c r="BN4" i="9"/>
  <c r="BN51" i="9"/>
  <c r="BN19" i="9"/>
  <c r="BN24" i="9"/>
  <c r="BN10" i="9"/>
  <c r="BN57" i="9"/>
  <c r="BN73" i="9"/>
  <c r="BN53" i="9"/>
  <c r="BN9" i="9"/>
  <c r="BN36" i="9"/>
  <c r="BN47" i="9"/>
  <c r="BN28" i="9"/>
  <c r="BN71" i="9"/>
  <c r="BN55" i="9"/>
  <c r="BN54" i="9"/>
  <c r="BN80" i="9"/>
  <c r="BN5" i="9"/>
  <c r="BN66" i="9"/>
  <c r="BN75" i="9"/>
  <c r="BN86" i="9"/>
  <c r="BN18" i="9"/>
  <c r="BN7" i="9"/>
  <c r="BN84" i="9"/>
  <c r="BN26" i="9"/>
  <c r="BN89" i="9"/>
  <c r="BN72" i="9"/>
  <c r="BN42" i="9"/>
  <c r="BN78" i="9"/>
  <c r="BN29" i="9"/>
  <c r="BN58" i="9"/>
  <c r="BN44" i="9"/>
  <c r="BN85" i="9"/>
  <c r="BN8" i="9"/>
  <c r="BN16" i="9"/>
  <c r="BN48" i="9"/>
  <c r="BN25" i="9"/>
  <c r="BN37" i="9"/>
  <c r="BN81" i="9"/>
  <c r="BN33" i="9"/>
  <c r="BN46" i="9"/>
  <c r="BN61" i="9"/>
  <c r="BN14" i="9"/>
  <c r="BN79" i="9"/>
  <c r="BN12" i="9"/>
  <c r="BN49" i="9"/>
  <c r="BN87" i="9"/>
  <c r="BN56" i="9"/>
  <c r="BN62" i="9"/>
  <c r="BN69" i="9"/>
  <c r="BN59" i="9"/>
  <c r="BN6" i="9"/>
  <c r="BN52" i="9"/>
  <c r="BN38" i="9"/>
  <c r="BN40" i="9"/>
  <c r="BN67" i="9"/>
  <c r="BN2" i="9"/>
  <c r="BN11" i="9"/>
  <c r="BN70" i="9"/>
  <c r="BN45" i="9"/>
  <c r="BN31" i="9"/>
  <c r="BN60" i="9"/>
  <c r="BN90" i="9"/>
  <c r="BN82" i="9"/>
  <c r="BO82" i="9" s="1"/>
  <c r="C20" i="8"/>
  <c r="BO41" i="9" s="1"/>
  <c r="K19" i="8"/>
  <c r="F20" i="8"/>
  <c r="E20" i="8" s="1"/>
  <c r="L20" i="8"/>
  <c r="J20" i="8"/>
  <c r="BO59" i="9" l="1"/>
  <c r="BO3" i="9"/>
  <c r="BO67" i="9"/>
  <c r="BO90" i="9"/>
  <c r="BO60" i="9"/>
  <c r="BO65" i="9"/>
  <c r="BO40" i="9"/>
  <c r="BO81" i="9"/>
  <c r="BO62" i="9"/>
  <c r="BO31" i="9"/>
  <c r="BO33" i="9"/>
  <c r="BO69" i="9"/>
  <c r="BO74" i="9"/>
  <c r="BO55" i="9"/>
  <c r="BO21" i="9"/>
  <c r="BO50" i="9"/>
  <c r="BO78" i="9"/>
  <c r="BO45" i="9"/>
  <c r="BO36" i="9"/>
  <c r="BO70" i="9"/>
  <c r="BO24" i="9"/>
  <c r="BO34" i="9"/>
  <c r="BO64" i="9"/>
  <c r="BO11" i="9"/>
  <c r="BO38" i="9"/>
  <c r="BO89" i="9"/>
  <c r="BO15" i="9"/>
  <c r="BO30" i="9"/>
  <c r="BO42" i="9"/>
  <c r="BO26" i="9"/>
  <c r="BO43" i="9"/>
  <c r="BO71" i="9"/>
  <c r="BO47" i="9"/>
  <c r="BO37" i="9"/>
  <c r="BO35" i="9"/>
  <c r="BO72" i="9"/>
  <c r="BO84" i="9"/>
  <c r="BO76" i="9"/>
  <c r="BO28" i="9"/>
  <c r="BO83" i="9"/>
  <c r="BO56" i="9"/>
  <c r="BO88" i="9"/>
  <c r="BO25" i="9"/>
  <c r="BO8" i="9"/>
  <c r="BO51" i="9"/>
  <c r="BO7" i="9"/>
  <c r="BO32" i="9"/>
  <c r="BO19" i="9"/>
  <c r="BO73" i="9"/>
  <c r="BO87" i="9"/>
  <c r="BO68" i="9"/>
  <c r="BO48" i="9"/>
  <c r="BO85" i="9"/>
  <c r="BO4" i="9"/>
  <c r="BO18" i="9"/>
  <c r="BO17" i="9"/>
  <c r="BO27" i="9"/>
  <c r="BO57" i="9"/>
  <c r="BO49" i="9"/>
  <c r="BO14" i="9"/>
  <c r="BO16" i="9"/>
  <c r="BO44" i="9"/>
  <c r="BO13" i="9"/>
  <c r="BO86" i="9"/>
  <c r="BO5" i="9"/>
  <c r="BO20" i="9"/>
  <c r="BO39" i="9"/>
  <c r="BO2" i="9"/>
  <c r="BO52" i="9"/>
  <c r="BO12" i="9"/>
  <c r="BO61" i="9"/>
  <c r="BO63" i="9"/>
  <c r="BO58" i="9"/>
  <c r="BO10" i="9"/>
  <c r="BO75" i="9"/>
  <c r="BO80" i="9"/>
  <c r="BO77" i="9"/>
  <c r="BO53" i="9"/>
  <c r="BO6" i="9"/>
  <c r="BO79" i="9"/>
  <c r="BO46" i="9"/>
  <c r="BO23" i="9"/>
  <c r="BO29" i="9"/>
  <c r="BO22" i="9"/>
  <c r="BO66" i="9"/>
  <c r="BO54" i="9"/>
  <c r="BP54" i="9" s="1"/>
  <c r="BO9" i="9"/>
  <c r="BP9" i="9" s="1"/>
  <c r="C19" i="8"/>
  <c r="BP41" i="9" s="1"/>
  <c r="F19" i="8"/>
  <c r="E19" i="8" s="1"/>
  <c r="L19" i="8"/>
  <c r="K18" i="8"/>
  <c r="J19" i="8"/>
  <c r="BP44" i="9" l="1"/>
  <c r="BP23" i="9"/>
  <c r="BP46" i="9"/>
  <c r="BP53" i="9"/>
  <c r="BP89" i="9"/>
  <c r="BP50" i="9"/>
  <c r="BP21" i="9"/>
  <c r="BP51" i="9"/>
  <c r="BP10" i="9"/>
  <c r="BP67" i="9"/>
  <c r="BP58" i="9"/>
  <c r="BP42" i="9"/>
  <c r="BP22" i="9"/>
  <c r="BP27" i="9"/>
  <c r="BP24" i="9"/>
  <c r="BP66" i="9"/>
  <c r="BP82" i="9"/>
  <c r="BP60" i="9"/>
  <c r="BP29" i="9"/>
  <c r="BP59" i="9"/>
  <c r="BP15" i="9"/>
  <c r="BP16" i="9"/>
  <c r="BP17" i="9"/>
  <c r="BP70" i="9"/>
  <c r="BP8" i="9"/>
  <c r="BP83" i="9"/>
  <c r="BP62" i="9"/>
  <c r="BP30" i="9"/>
  <c r="BP63" i="9"/>
  <c r="BP3" i="9"/>
  <c r="BP14" i="9"/>
  <c r="BP18" i="9"/>
  <c r="BP64" i="9"/>
  <c r="BP25" i="9"/>
  <c r="BP28" i="9"/>
  <c r="BP55" i="9"/>
  <c r="BP81" i="9"/>
  <c r="BP61" i="9"/>
  <c r="BP39" i="9"/>
  <c r="BP49" i="9"/>
  <c r="BP4" i="9"/>
  <c r="BP33" i="9"/>
  <c r="BP88" i="9"/>
  <c r="BP76" i="9"/>
  <c r="BP40" i="9"/>
  <c r="BP74" i="9"/>
  <c r="BP12" i="9"/>
  <c r="BQ12" i="9" s="1"/>
  <c r="BP20" i="9"/>
  <c r="BP38" i="9"/>
  <c r="BP85" i="9"/>
  <c r="BP73" i="9"/>
  <c r="BP56" i="9"/>
  <c r="BP84" i="9"/>
  <c r="BP47" i="9"/>
  <c r="BP69" i="9"/>
  <c r="BQ69" i="9" s="1"/>
  <c r="BP77" i="9"/>
  <c r="BP52" i="9"/>
  <c r="BP5" i="9"/>
  <c r="BP31" i="9"/>
  <c r="BP48" i="9"/>
  <c r="BP19" i="9"/>
  <c r="BP36" i="9"/>
  <c r="BP72" i="9"/>
  <c r="BP71" i="9"/>
  <c r="BP34" i="9"/>
  <c r="BP79" i="9"/>
  <c r="BP80" i="9"/>
  <c r="BP2" i="9"/>
  <c r="BP86" i="9"/>
  <c r="BP78" i="9"/>
  <c r="BQ78" i="9" s="1"/>
  <c r="BP68" i="9"/>
  <c r="BP32" i="9"/>
  <c r="BP45" i="9"/>
  <c r="BP35" i="9"/>
  <c r="BP43" i="9"/>
  <c r="BP90" i="9"/>
  <c r="BQ90" i="9" s="1"/>
  <c r="BQ67" i="9"/>
  <c r="BQ42" i="9"/>
  <c r="BP6" i="9"/>
  <c r="BP75" i="9"/>
  <c r="BP11" i="9"/>
  <c r="BP13" i="9"/>
  <c r="BP57" i="9"/>
  <c r="BQ57" i="9" s="1"/>
  <c r="BP87" i="9"/>
  <c r="BQ87" i="9" s="1"/>
  <c r="BP7" i="9"/>
  <c r="BQ7" i="9" s="1"/>
  <c r="BP65" i="9"/>
  <c r="BP37" i="9"/>
  <c r="BP26" i="9"/>
  <c r="BQ26" i="9" s="1"/>
  <c r="L18" i="8"/>
  <c r="J18" i="8"/>
  <c r="C18" i="8"/>
  <c r="BQ41" i="9" s="1"/>
  <c r="F18" i="8"/>
  <c r="E18" i="8" s="1"/>
  <c r="BQ50" i="9" l="1"/>
  <c r="BQ49" i="9"/>
  <c r="BQ84" i="9"/>
  <c r="BQ44" i="9"/>
  <c r="BQ39" i="9"/>
  <c r="BQ48" i="9"/>
  <c r="BQ56" i="9"/>
  <c r="BQ75" i="9"/>
  <c r="BQ45" i="9"/>
  <c r="BQ23" i="9"/>
  <c r="BQ16" i="9"/>
  <c r="BQ37" i="9"/>
  <c r="BQ6" i="9"/>
  <c r="BQ21" i="9"/>
  <c r="BQ5" i="9"/>
  <c r="BQ22" i="9"/>
  <c r="BR22" i="9" s="1"/>
  <c r="BQ65" i="9"/>
  <c r="BQ9" i="9"/>
  <c r="BQ68" i="9"/>
  <c r="BQ34" i="9"/>
  <c r="BQ52" i="9"/>
  <c r="BQ28" i="9"/>
  <c r="BQ32" i="9"/>
  <c r="BQ89" i="9"/>
  <c r="BQ31" i="9"/>
  <c r="BQ47" i="9"/>
  <c r="BQ53" i="9"/>
  <c r="BQ4" i="9"/>
  <c r="BQ55" i="9"/>
  <c r="BQ60" i="9"/>
  <c r="BQ17" i="9"/>
  <c r="BQ25" i="9"/>
  <c r="BQ27" i="9"/>
  <c r="BQ15" i="9"/>
  <c r="BQ86" i="9"/>
  <c r="BQ71" i="9"/>
  <c r="BQ77" i="9"/>
  <c r="BQ73" i="9"/>
  <c r="BQ74" i="9"/>
  <c r="BQ61" i="9"/>
  <c r="BQ64" i="9"/>
  <c r="BQ30" i="9"/>
  <c r="BQ58" i="9"/>
  <c r="BQ2" i="9"/>
  <c r="BQ72" i="9"/>
  <c r="BQ46" i="9"/>
  <c r="BQ85" i="9"/>
  <c r="BQ40" i="9"/>
  <c r="BQ59" i="9"/>
  <c r="BQ18" i="9"/>
  <c r="BQ62" i="9"/>
  <c r="BQ82" i="9"/>
  <c r="BQ13" i="9"/>
  <c r="BQ43" i="9"/>
  <c r="BQ80" i="9"/>
  <c r="BQ36" i="9"/>
  <c r="BQ66" i="9"/>
  <c r="BQ38" i="9"/>
  <c r="BQ76" i="9"/>
  <c r="BQ29" i="9"/>
  <c r="BQ14" i="9"/>
  <c r="BQ83" i="9"/>
  <c r="BQ51" i="9"/>
  <c r="BQ11" i="9"/>
  <c r="BQ35" i="9"/>
  <c r="BQ79" i="9"/>
  <c r="BQ19" i="9"/>
  <c r="BQ10" i="9"/>
  <c r="BQ20" i="9"/>
  <c r="BQ88" i="9"/>
  <c r="BR88" i="9" s="1"/>
  <c r="BQ24" i="9"/>
  <c r="BQ3" i="9"/>
  <c r="BR3" i="9" s="1"/>
  <c r="BQ8" i="9"/>
  <c r="BQ54" i="9"/>
  <c r="BQ33" i="9"/>
  <c r="BQ81" i="9"/>
  <c r="BQ63" i="9"/>
  <c r="BR63" i="9" s="1"/>
  <c r="BQ70" i="9"/>
  <c r="C17" i="8"/>
  <c r="BR41" i="9" s="1"/>
  <c r="K16" i="8"/>
  <c r="F17" i="8"/>
  <c r="E17" i="8" s="1"/>
  <c r="L17" i="8"/>
  <c r="J17" i="8"/>
  <c r="K17" i="8"/>
  <c r="BR74" i="9" l="1"/>
  <c r="BR28" i="9"/>
  <c r="BR54" i="9"/>
  <c r="BR79" i="9"/>
  <c r="BR8" i="9"/>
  <c r="BR35" i="9"/>
  <c r="BR52" i="9"/>
  <c r="BR17" i="9"/>
  <c r="BR32" i="9"/>
  <c r="BR76" i="9"/>
  <c r="BR34" i="9"/>
  <c r="BR38" i="9"/>
  <c r="BR16" i="9"/>
  <c r="BR81" i="9"/>
  <c r="BR20" i="9"/>
  <c r="BR65" i="9"/>
  <c r="BR10" i="9"/>
  <c r="BR51" i="9"/>
  <c r="BR80" i="9"/>
  <c r="BR40" i="9"/>
  <c r="BR33" i="9"/>
  <c r="BR12" i="9"/>
  <c r="BR19" i="9"/>
  <c r="BR7" i="9"/>
  <c r="BR85" i="9"/>
  <c r="BR49" i="9"/>
  <c r="BR73" i="9"/>
  <c r="BR5" i="9"/>
  <c r="BR60" i="9"/>
  <c r="BR6" i="9"/>
  <c r="BR84" i="9"/>
  <c r="BR66" i="9"/>
  <c r="BR50" i="9"/>
  <c r="BR46" i="9"/>
  <c r="BR68" i="9"/>
  <c r="BR77" i="9"/>
  <c r="BR26" i="9"/>
  <c r="BR55" i="9"/>
  <c r="BS55" i="9" s="1"/>
  <c r="BR37" i="9"/>
  <c r="BR36" i="9"/>
  <c r="BR9" i="9"/>
  <c r="BR72" i="9"/>
  <c r="BR75" i="9"/>
  <c r="BR71" i="9"/>
  <c r="BR15" i="9"/>
  <c r="BR4" i="9"/>
  <c r="BR69" i="9"/>
  <c r="BR82" i="9"/>
  <c r="BR2" i="9"/>
  <c r="BR58" i="9"/>
  <c r="BR86" i="9"/>
  <c r="BR27" i="9"/>
  <c r="BR53" i="9"/>
  <c r="BR48" i="9"/>
  <c r="BR83" i="9"/>
  <c r="BR43" i="9"/>
  <c r="BR62" i="9"/>
  <c r="BR90" i="9"/>
  <c r="BR30" i="9"/>
  <c r="BR67" i="9"/>
  <c r="BR25" i="9"/>
  <c r="BR47" i="9"/>
  <c r="BR23" i="9"/>
  <c r="BS51" i="9"/>
  <c r="BR11" i="9"/>
  <c r="BR14" i="9"/>
  <c r="BR13" i="9"/>
  <c r="BR18" i="9"/>
  <c r="BR56" i="9"/>
  <c r="BS56" i="9" s="1"/>
  <c r="BR64" i="9"/>
  <c r="BR44" i="9"/>
  <c r="BS44" i="9" s="1"/>
  <c r="BR39" i="9"/>
  <c r="BR31" i="9"/>
  <c r="BR45" i="9"/>
  <c r="BS22" i="9"/>
  <c r="BS8" i="9"/>
  <c r="BR70" i="9"/>
  <c r="BS70" i="9" s="1"/>
  <c r="BR24" i="9"/>
  <c r="BS24" i="9" s="1"/>
  <c r="BR87" i="9"/>
  <c r="BR29" i="9"/>
  <c r="BR57" i="9"/>
  <c r="BR59" i="9"/>
  <c r="BS59" i="9" s="1"/>
  <c r="BR42" i="9"/>
  <c r="BS42" i="9" s="1"/>
  <c r="BR61" i="9"/>
  <c r="BS61" i="9" s="1"/>
  <c r="BR78" i="9"/>
  <c r="BS78" i="9" s="1"/>
  <c r="BR21" i="9"/>
  <c r="BS21" i="9" s="1"/>
  <c r="BR89" i="9"/>
  <c r="BS89" i="9" s="1"/>
  <c r="C16" i="8"/>
  <c r="BS41" i="9" s="1"/>
  <c r="K15" i="8"/>
  <c r="F16" i="8"/>
  <c r="E16" i="8" s="1"/>
  <c r="L16" i="8"/>
  <c r="J16" i="8"/>
  <c r="BS33" i="9" l="1"/>
  <c r="BS72" i="9"/>
  <c r="BS39" i="9"/>
  <c r="BS3" i="9"/>
  <c r="BS90" i="9"/>
  <c r="BS64" i="9"/>
  <c r="BS23" i="9"/>
  <c r="BS54" i="9"/>
  <c r="BS9" i="9"/>
  <c r="BS48" i="9"/>
  <c r="BS17" i="9"/>
  <c r="BS49" i="9"/>
  <c r="BS12" i="9"/>
  <c r="BS18" i="9"/>
  <c r="BS53" i="9"/>
  <c r="BS85" i="9"/>
  <c r="BS10" i="9"/>
  <c r="BS57" i="9"/>
  <c r="BS30" i="9"/>
  <c r="BS26" i="9"/>
  <c r="BS32" i="9"/>
  <c r="BS62" i="9"/>
  <c r="BS27" i="9"/>
  <c r="BS63" i="9"/>
  <c r="BS36" i="9"/>
  <c r="BS77" i="9"/>
  <c r="BS28" i="9"/>
  <c r="BS7" i="9"/>
  <c r="BS88" i="9"/>
  <c r="BS43" i="9"/>
  <c r="BS86" i="9"/>
  <c r="BS69" i="9"/>
  <c r="BS65" i="9"/>
  <c r="BS68" i="9"/>
  <c r="BS52" i="9"/>
  <c r="BS38" i="9"/>
  <c r="BS83" i="9"/>
  <c r="BS58" i="9"/>
  <c r="BS4" i="9"/>
  <c r="BS19" i="9"/>
  <c r="BS46" i="9"/>
  <c r="BS6" i="9"/>
  <c r="BS16" i="9"/>
  <c r="BS76" i="9"/>
  <c r="BS13" i="9"/>
  <c r="BS47" i="9"/>
  <c r="BS35" i="9"/>
  <c r="BS2" i="9"/>
  <c r="BS15" i="9"/>
  <c r="BS20" i="9"/>
  <c r="BS50" i="9"/>
  <c r="BS60" i="9"/>
  <c r="BS81" i="9"/>
  <c r="BS29" i="9"/>
  <c r="BS45" i="9"/>
  <c r="BS14" i="9"/>
  <c r="BS25" i="9"/>
  <c r="BS79" i="9"/>
  <c r="BS82" i="9"/>
  <c r="BS71" i="9"/>
  <c r="BS40" i="9"/>
  <c r="BS66" i="9"/>
  <c r="BS5" i="9"/>
  <c r="BS34" i="9"/>
  <c r="BS87" i="9"/>
  <c r="BS31" i="9"/>
  <c r="BS11" i="9"/>
  <c r="BS67" i="9"/>
  <c r="BS74" i="9"/>
  <c r="BT74" i="9" s="1"/>
  <c r="BS80" i="9"/>
  <c r="BT80" i="9" s="1"/>
  <c r="BS75" i="9"/>
  <c r="BT75" i="9" s="1"/>
  <c r="BS37" i="9"/>
  <c r="BS84" i="9"/>
  <c r="BS73" i="9"/>
  <c r="L15" i="8"/>
  <c r="J15" i="8"/>
  <c r="C15" i="8"/>
  <c r="BT41" i="9" s="1"/>
  <c r="F15" i="8"/>
  <c r="E15" i="8" s="1"/>
  <c r="BT18" i="9" l="1"/>
  <c r="BT67" i="9"/>
  <c r="BT53" i="9"/>
  <c r="BT84" i="9"/>
  <c r="BT15" i="9"/>
  <c r="BT87" i="9"/>
  <c r="BT36" i="9"/>
  <c r="BT40" i="9"/>
  <c r="BT58" i="9"/>
  <c r="BT12" i="9"/>
  <c r="BT37" i="9"/>
  <c r="BT72" i="9"/>
  <c r="BT52" i="9"/>
  <c r="BT44" i="9"/>
  <c r="BT89" i="9"/>
  <c r="BT71" i="9"/>
  <c r="BT9" i="9"/>
  <c r="BT2" i="9"/>
  <c r="BT55" i="9"/>
  <c r="BT83" i="9"/>
  <c r="BT68" i="9"/>
  <c r="BT42" i="9"/>
  <c r="BT63" i="9"/>
  <c r="BT54" i="9"/>
  <c r="BT33" i="9"/>
  <c r="BT82" i="9"/>
  <c r="BT49" i="9"/>
  <c r="BT35" i="9"/>
  <c r="BT21" i="9"/>
  <c r="BT23" i="9"/>
  <c r="BT65" i="9"/>
  <c r="BT51" i="9"/>
  <c r="BT27" i="9"/>
  <c r="BT24" i="9"/>
  <c r="BT90" i="9"/>
  <c r="BT79" i="9"/>
  <c r="BT39" i="9"/>
  <c r="BT47" i="9"/>
  <c r="BT16" i="9"/>
  <c r="BT22" i="9"/>
  <c r="BT69" i="9"/>
  <c r="BT10" i="9"/>
  <c r="BT62" i="9"/>
  <c r="BT85" i="9"/>
  <c r="BT25" i="9"/>
  <c r="BT81" i="9"/>
  <c r="BT13" i="9"/>
  <c r="BT6" i="9"/>
  <c r="BT61" i="9"/>
  <c r="BT86" i="9"/>
  <c r="BT3" i="9"/>
  <c r="BT32" i="9"/>
  <c r="BT26" i="9"/>
  <c r="BT34" i="9"/>
  <c r="BT14" i="9"/>
  <c r="BT60" i="9"/>
  <c r="BT76" i="9"/>
  <c r="BT46" i="9"/>
  <c r="BT70" i="9"/>
  <c r="BT43" i="9"/>
  <c r="BT7" i="9"/>
  <c r="BT64" i="9"/>
  <c r="BT78" i="9"/>
  <c r="BT11" i="9"/>
  <c r="BT5" i="9"/>
  <c r="BT45" i="9"/>
  <c r="BT50" i="9"/>
  <c r="BT57" i="9"/>
  <c r="BT19" i="9"/>
  <c r="BT48" i="9"/>
  <c r="BT88" i="9"/>
  <c r="BT28" i="9"/>
  <c r="BT8" i="9"/>
  <c r="BT30" i="9"/>
  <c r="BT73" i="9"/>
  <c r="BT31" i="9"/>
  <c r="BT66" i="9"/>
  <c r="BT29" i="9"/>
  <c r="BT20" i="9"/>
  <c r="BT59" i="9"/>
  <c r="BT4" i="9"/>
  <c r="BT38" i="9"/>
  <c r="BT56" i="9"/>
  <c r="BT77" i="9"/>
  <c r="BT17" i="9"/>
  <c r="C14" i="8"/>
  <c r="BU41" i="9" s="1"/>
  <c r="K13" i="8"/>
  <c r="F14" i="8"/>
  <c r="E14" i="8" s="1"/>
  <c r="L14" i="8"/>
  <c r="J14" i="8"/>
  <c r="K14" i="8"/>
  <c r="BU32" i="9" l="1"/>
  <c r="BU44" i="9"/>
  <c r="BU50" i="9"/>
  <c r="BU4" i="9"/>
  <c r="BU45" i="9"/>
  <c r="BU58" i="9"/>
  <c r="BU59" i="9"/>
  <c r="BU12" i="9"/>
  <c r="BU17" i="9"/>
  <c r="BU30" i="9"/>
  <c r="BU20" i="9"/>
  <c r="BU76" i="9"/>
  <c r="BU55" i="9"/>
  <c r="BU31" i="9"/>
  <c r="BU48" i="9"/>
  <c r="BU78" i="9"/>
  <c r="BU51" i="9"/>
  <c r="BU75" i="9"/>
  <c r="BU73" i="9"/>
  <c r="BU19" i="9"/>
  <c r="BU64" i="9"/>
  <c r="BU77" i="9"/>
  <c r="BU56" i="9"/>
  <c r="BU38" i="9"/>
  <c r="BU74" i="9"/>
  <c r="BU57" i="9"/>
  <c r="BU47" i="9"/>
  <c r="BU40" i="9"/>
  <c r="BU60" i="9"/>
  <c r="BU3" i="9"/>
  <c r="BU18" i="9"/>
  <c r="BU39" i="9"/>
  <c r="BU65" i="9"/>
  <c r="BU36" i="9"/>
  <c r="BU2" i="9"/>
  <c r="BU14" i="9"/>
  <c r="BU86" i="9"/>
  <c r="BU85" i="9"/>
  <c r="BU79" i="9"/>
  <c r="BU23" i="9"/>
  <c r="BU84" i="9"/>
  <c r="BU9" i="9"/>
  <c r="BU34" i="9"/>
  <c r="BU61" i="9"/>
  <c r="BU62" i="9"/>
  <c r="BU90" i="9"/>
  <c r="BV90" i="9" s="1"/>
  <c r="BU21" i="9"/>
  <c r="BU54" i="9"/>
  <c r="BU71" i="9"/>
  <c r="BU7" i="9"/>
  <c r="BU67" i="9"/>
  <c r="BU6" i="9"/>
  <c r="BU10" i="9"/>
  <c r="BU80" i="9"/>
  <c r="BU35" i="9"/>
  <c r="BU63" i="9"/>
  <c r="BU89" i="9"/>
  <c r="BU8" i="9"/>
  <c r="BU5" i="9"/>
  <c r="BU43" i="9"/>
  <c r="BU52" i="9"/>
  <c r="BU13" i="9"/>
  <c r="BU69" i="9"/>
  <c r="BU15" i="9"/>
  <c r="BU49" i="9"/>
  <c r="BU42" i="9"/>
  <c r="BU37" i="9"/>
  <c r="BU29" i="9"/>
  <c r="BU28" i="9"/>
  <c r="BU11" i="9"/>
  <c r="BU70" i="9"/>
  <c r="BV70" i="9" s="1"/>
  <c r="BU87" i="9"/>
  <c r="BU81" i="9"/>
  <c r="BU22" i="9"/>
  <c r="BU24" i="9"/>
  <c r="BU82" i="9"/>
  <c r="BU68" i="9"/>
  <c r="BU53" i="9"/>
  <c r="BV48" i="9"/>
  <c r="BU66" i="9"/>
  <c r="BV66" i="9" s="1"/>
  <c r="BU88" i="9"/>
  <c r="BU72" i="9"/>
  <c r="BU46" i="9"/>
  <c r="BV46" i="9" s="1"/>
  <c r="BU26" i="9"/>
  <c r="BV26" i="9" s="1"/>
  <c r="BU25" i="9"/>
  <c r="BU16" i="9"/>
  <c r="BU27" i="9"/>
  <c r="BV27" i="9" s="1"/>
  <c r="BU33" i="9"/>
  <c r="BV33" i="9" s="1"/>
  <c r="BU83" i="9"/>
  <c r="C13" i="8"/>
  <c r="BV41" i="9" s="1"/>
  <c r="K12" i="8"/>
  <c r="F13" i="8"/>
  <c r="E13" i="8" s="1"/>
  <c r="L13" i="8"/>
  <c r="J13" i="8"/>
  <c r="BV57" i="9" l="1"/>
  <c r="BV13" i="9"/>
  <c r="BV24" i="9"/>
  <c r="BV30" i="9"/>
  <c r="BV3" i="9"/>
  <c r="BV17" i="9"/>
  <c r="BV22" i="9"/>
  <c r="BV16" i="9"/>
  <c r="BV4" i="9"/>
  <c r="BV81" i="9"/>
  <c r="BV25" i="9"/>
  <c r="BV44" i="9"/>
  <c r="BV87" i="9"/>
  <c r="BV32" i="9"/>
  <c r="BV7" i="9"/>
  <c r="BV9" i="9"/>
  <c r="BV74" i="9"/>
  <c r="BV52" i="9"/>
  <c r="BV89" i="9"/>
  <c r="BV45" i="9"/>
  <c r="BV62" i="9"/>
  <c r="BV84" i="9"/>
  <c r="BV38" i="9"/>
  <c r="BV60" i="9"/>
  <c r="BV47" i="9"/>
  <c r="BV43" i="9"/>
  <c r="BV63" i="9"/>
  <c r="BV59" i="9"/>
  <c r="BV61" i="9"/>
  <c r="BV23" i="9"/>
  <c r="BV12" i="9"/>
  <c r="BV40" i="9"/>
  <c r="BV37" i="9"/>
  <c r="BV5" i="9"/>
  <c r="BV35" i="9"/>
  <c r="BV51" i="9"/>
  <c r="BV34" i="9"/>
  <c r="BV79" i="9"/>
  <c r="BV2" i="9"/>
  <c r="BV19" i="9"/>
  <c r="BV42" i="9"/>
  <c r="BV8" i="9"/>
  <c r="BV80" i="9"/>
  <c r="BV77" i="9"/>
  <c r="BV64" i="9"/>
  <c r="BV85" i="9"/>
  <c r="BV36" i="9"/>
  <c r="BW36" i="9" s="1"/>
  <c r="BV73" i="9"/>
  <c r="BV53" i="9"/>
  <c r="BV11" i="9"/>
  <c r="BV49" i="9"/>
  <c r="BV20" i="9"/>
  <c r="BV10" i="9"/>
  <c r="BV71" i="9"/>
  <c r="BV50" i="9"/>
  <c r="BV86" i="9"/>
  <c r="BV65" i="9"/>
  <c r="BV56" i="9"/>
  <c r="BV72" i="9"/>
  <c r="BV68" i="9"/>
  <c r="BV28" i="9"/>
  <c r="BV15" i="9"/>
  <c r="BW15" i="9" s="1"/>
  <c r="BV58" i="9"/>
  <c r="BV6" i="9"/>
  <c r="BV54" i="9"/>
  <c r="BV55" i="9"/>
  <c r="BV14" i="9"/>
  <c r="BV39" i="9"/>
  <c r="BV76" i="9"/>
  <c r="BW30" i="9"/>
  <c r="BV83" i="9"/>
  <c r="BV88" i="9"/>
  <c r="BW88" i="9" s="1"/>
  <c r="BV82" i="9"/>
  <c r="BV29" i="9"/>
  <c r="BV69" i="9"/>
  <c r="BW69" i="9" s="1"/>
  <c r="BV75" i="9"/>
  <c r="BW75" i="9" s="1"/>
  <c r="BV67" i="9"/>
  <c r="BV21" i="9"/>
  <c r="BV31" i="9"/>
  <c r="BW31" i="9" s="1"/>
  <c r="BV78" i="9"/>
  <c r="BW78" i="9" s="1"/>
  <c r="BV18" i="9"/>
  <c r="C12" i="8"/>
  <c r="BW41" i="9" s="1"/>
  <c r="K11" i="8"/>
  <c r="F12" i="8"/>
  <c r="E12" i="8" s="1"/>
  <c r="L12" i="8"/>
  <c r="J12" i="8"/>
  <c r="BW55" i="9" l="1"/>
  <c r="BW7" i="9"/>
  <c r="BW74" i="9"/>
  <c r="BW23" i="9"/>
  <c r="BW20" i="9"/>
  <c r="BW25" i="9"/>
  <c r="BW83" i="9"/>
  <c r="BW54" i="9"/>
  <c r="BW35" i="9"/>
  <c r="BW21" i="9"/>
  <c r="BW26" i="9"/>
  <c r="BW6" i="9"/>
  <c r="BW67" i="9"/>
  <c r="BW27" i="9"/>
  <c r="BW58" i="9"/>
  <c r="BW44" i="9"/>
  <c r="BW48" i="9"/>
  <c r="BW10" i="9"/>
  <c r="BW73" i="9"/>
  <c r="BW70" i="9"/>
  <c r="BW51" i="9"/>
  <c r="BW12" i="9"/>
  <c r="BW4" i="9"/>
  <c r="BW52" i="9"/>
  <c r="BW90" i="9"/>
  <c r="BW49" i="9"/>
  <c r="BW85" i="9"/>
  <c r="BW9" i="9"/>
  <c r="BW5" i="9"/>
  <c r="BW61" i="9"/>
  <c r="BW60" i="9"/>
  <c r="BW22" i="9"/>
  <c r="BW56" i="9"/>
  <c r="BW11" i="9"/>
  <c r="BW64" i="9"/>
  <c r="BW66" i="9"/>
  <c r="BW37" i="9"/>
  <c r="BW59" i="9"/>
  <c r="BW38" i="9"/>
  <c r="BW17" i="9"/>
  <c r="BW65" i="9"/>
  <c r="BW53" i="9"/>
  <c r="BW77" i="9"/>
  <c r="BW19" i="9"/>
  <c r="BW87" i="9"/>
  <c r="BW63" i="9"/>
  <c r="BW84" i="9"/>
  <c r="BW57" i="9"/>
  <c r="BW76" i="9"/>
  <c r="BW28" i="9"/>
  <c r="BW86" i="9"/>
  <c r="BW46" i="9"/>
  <c r="BW80" i="9"/>
  <c r="BX80" i="9" s="1"/>
  <c r="BW2" i="9"/>
  <c r="BW3" i="9"/>
  <c r="BW43" i="9"/>
  <c r="BW62" i="9"/>
  <c r="BW32" i="9"/>
  <c r="BW29" i="9"/>
  <c r="BW39" i="9"/>
  <c r="BW68" i="9"/>
  <c r="BW50" i="9"/>
  <c r="BW16" i="9"/>
  <c r="BW8" i="9"/>
  <c r="BW79" i="9"/>
  <c r="BW24" i="9"/>
  <c r="BW47" i="9"/>
  <c r="BW45" i="9"/>
  <c r="BW33" i="9"/>
  <c r="BW18" i="9"/>
  <c r="BW82" i="9"/>
  <c r="BW14" i="9"/>
  <c r="BW72" i="9"/>
  <c r="BW71" i="9"/>
  <c r="BW13" i="9"/>
  <c r="BW42" i="9"/>
  <c r="BW34" i="9"/>
  <c r="BW40" i="9"/>
  <c r="BW81" i="9"/>
  <c r="BW89" i="9"/>
  <c r="C11" i="8"/>
  <c r="BX41" i="9" s="1"/>
  <c r="K10" i="8"/>
  <c r="F11" i="8"/>
  <c r="E11" i="8" s="1"/>
  <c r="L11" i="8"/>
  <c r="J11" i="8"/>
  <c r="BX60" i="9" l="1"/>
  <c r="BX67" i="9"/>
  <c r="BX6" i="9"/>
  <c r="BX72" i="9"/>
  <c r="BX24" i="9"/>
  <c r="BX75" i="9"/>
  <c r="BX46" i="9"/>
  <c r="BX79" i="9"/>
  <c r="BX23" i="9"/>
  <c r="BX81" i="9"/>
  <c r="BX8" i="9"/>
  <c r="BX66" i="9"/>
  <c r="BX34" i="9"/>
  <c r="BX64" i="9"/>
  <c r="BX40" i="9"/>
  <c r="BX30" i="9"/>
  <c r="BX50" i="9"/>
  <c r="BX57" i="9"/>
  <c r="BX15" i="9"/>
  <c r="BX70" i="9"/>
  <c r="BX26" i="9"/>
  <c r="BX18" i="9"/>
  <c r="BX13" i="9"/>
  <c r="BX84" i="9"/>
  <c r="BX73" i="9"/>
  <c r="BX82" i="9"/>
  <c r="BX42" i="9"/>
  <c r="BX36" i="9"/>
  <c r="BX71" i="9"/>
  <c r="BX22" i="9"/>
  <c r="BX83" i="9"/>
  <c r="BX86" i="9"/>
  <c r="BX63" i="9"/>
  <c r="BX44" i="9"/>
  <c r="BX11" i="9"/>
  <c r="BX61" i="9"/>
  <c r="BX35" i="9"/>
  <c r="BX10" i="9"/>
  <c r="BX21" i="9"/>
  <c r="BX16" i="9"/>
  <c r="BX32" i="9"/>
  <c r="BX28" i="9"/>
  <c r="BX87" i="9"/>
  <c r="BX25" i="9"/>
  <c r="BX56" i="9"/>
  <c r="BX5" i="9"/>
  <c r="BX31" i="9"/>
  <c r="BX48" i="9"/>
  <c r="BX62" i="9"/>
  <c r="BX76" i="9"/>
  <c r="BX19" i="9"/>
  <c r="BX17" i="9"/>
  <c r="BX58" i="9"/>
  <c r="BX9" i="9"/>
  <c r="BX52" i="9"/>
  <c r="BX55" i="9"/>
  <c r="BX33" i="9"/>
  <c r="BX68" i="9"/>
  <c r="BX43" i="9"/>
  <c r="BX69" i="9"/>
  <c r="BX77" i="9"/>
  <c r="BX38" i="9"/>
  <c r="BX27" i="9"/>
  <c r="BX85" i="9"/>
  <c r="BX4" i="9"/>
  <c r="BX88" i="9"/>
  <c r="BX45" i="9"/>
  <c r="BX39" i="9"/>
  <c r="BX3" i="9"/>
  <c r="BX74" i="9"/>
  <c r="BX53" i="9"/>
  <c r="BX59" i="9"/>
  <c r="BX7" i="9"/>
  <c r="BX49" i="9"/>
  <c r="BX12" i="9"/>
  <c r="BX78" i="9"/>
  <c r="BX89" i="9"/>
  <c r="BX14" i="9"/>
  <c r="BX47" i="9"/>
  <c r="BX29" i="9"/>
  <c r="BX2" i="9"/>
  <c r="BX54" i="9"/>
  <c r="BX65" i="9"/>
  <c r="BX37" i="9"/>
  <c r="BX20" i="9"/>
  <c r="BX90" i="9"/>
  <c r="BX51" i="9"/>
  <c r="C10" i="8"/>
  <c r="BY41" i="9" s="1"/>
  <c r="K9" i="8"/>
  <c r="F10" i="8"/>
  <c r="E10" i="8" s="1"/>
  <c r="L10" i="8"/>
  <c r="J10" i="8"/>
  <c r="BY29" i="9" l="1"/>
  <c r="BY43" i="9"/>
  <c r="BY63" i="9"/>
  <c r="BY81" i="9"/>
  <c r="BY3" i="9"/>
  <c r="BY12" i="9"/>
  <c r="BY33" i="9"/>
  <c r="BY58" i="9"/>
  <c r="BY6" i="9"/>
  <c r="BY28" i="9"/>
  <c r="BY24" i="9"/>
  <c r="BY83" i="9"/>
  <c r="BY90" i="9"/>
  <c r="BY20" i="9"/>
  <c r="BY17" i="9"/>
  <c r="BY37" i="9"/>
  <c r="BY36" i="9"/>
  <c r="BY7" i="9"/>
  <c r="BY13" i="9"/>
  <c r="BY27" i="9"/>
  <c r="BY34" i="9"/>
  <c r="BY19" i="9"/>
  <c r="BY48" i="9"/>
  <c r="BY16" i="9"/>
  <c r="BY35" i="9"/>
  <c r="BY30" i="9"/>
  <c r="BY4" i="9"/>
  <c r="BY85" i="9"/>
  <c r="BY32" i="9"/>
  <c r="BY65" i="9"/>
  <c r="BY73" i="9"/>
  <c r="BY59" i="9"/>
  <c r="BY67" i="9"/>
  <c r="BY38" i="9"/>
  <c r="BY46" i="9"/>
  <c r="BY76" i="9"/>
  <c r="BY31" i="9"/>
  <c r="BY21" i="9"/>
  <c r="BY61" i="9"/>
  <c r="BY64" i="9"/>
  <c r="BY14" i="9"/>
  <c r="BY89" i="9"/>
  <c r="BY72" i="9"/>
  <c r="BY10" i="9"/>
  <c r="BY79" i="9"/>
  <c r="BY53" i="9"/>
  <c r="BY18" i="9"/>
  <c r="BY77" i="9"/>
  <c r="BY22" i="9"/>
  <c r="BY62" i="9"/>
  <c r="BY5" i="9"/>
  <c r="BY42" i="9"/>
  <c r="BY11" i="9"/>
  <c r="BY40" i="9"/>
  <c r="BY45" i="9"/>
  <c r="BY49" i="9"/>
  <c r="BY71" i="9"/>
  <c r="BY75" i="9"/>
  <c r="BY8" i="9"/>
  <c r="BY54" i="9"/>
  <c r="BY2" i="9"/>
  <c r="BY66" i="9"/>
  <c r="BY74" i="9"/>
  <c r="BY15" i="9"/>
  <c r="BY69" i="9"/>
  <c r="BY55" i="9"/>
  <c r="BY50" i="9"/>
  <c r="BY56" i="9"/>
  <c r="BY60" i="9"/>
  <c r="BY44" i="9"/>
  <c r="BY80" i="9"/>
  <c r="BY57" i="9"/>
  <c r="BY82" i="9"/>
  <c r="BY52" i="9"/>
  <c r="BY26" i="9"/>
  <c r="BY25" i="9"/>
  <c r="BY23" i="9"/>
  <c r="BY51" i="9"/>
  <c r="BY47" i="9"/>
  <c r="BY78" i="9"/>
  <c r="BY39" i="9"/>
  <c r="BY88" i="9"/>
  <c r="BY68" i="9"/>
  <c r="BY9" i="9"/>
  <c r="BY84" i="9"/>
  <c r="BY87" i="9"/>
  <c r="BY70" i="9"/>
  <c r="BY86" i="9"/>
  <c r="C9" i="8"/>
  <c r="BZ41" i="9" s="1"/>
  <c r="F9" i="8"/>
  <c r="E9" i="8" s="1"/>
  <c r="L9" i="8"/>
  <c r="K8" i="8"/>
  <c r="J9" i="8"/>
  <c r="BZ28" i="9" l="1"/>
  <c r="BZ70" i="9"/>
  <c r="BZ74" i="9"/>
  <c r="BZ45" i="9"/>
  <c r="BZ30" i="9"/>
  <c r="BZ67" i="9"/>
  <c r="BZ80" i="9"/>
  <c r="BZ51" i="9"/>
  <c r="BZ86" i="9"/>
  <c r="BZ23" i="9"/>
  <c r="BZ29" i="9"/>
  <c r="BZ84" i="9"/>
  <c r="BZ25" i="9"/>
  <c r="BZ56" i="9"/>
  <c r="BZ77" i="9"/>
  <c r="BZ87" i="9"/>
  <c r="BZ9" i="9"/>
  <c r="BZ26" i="9"/>
  <c r="BZ7" i="9"/>
  <c r="BZ47" i="9"/>
  <c r="BZ60" i="9"/>
  <c r="BZ68" i="9"/>
  <c r="CA68" i="9" s="1"/>
  <c r="BZ88" i="9"/>
  <c r="BZ63" i="9"/>
  <c r="BZ15" i="9"/>
  <c r="BZ49" i="9"/>
  <c r="BZ22" i="9"/>
  <c r="BZ14" i="9"/>
  <c r="BZ38" i="9"/>
  <c r="BZ43" i="9"/>
  <c r="BZ13" i="9"/>
  <c r="BZ24" i="9"/>
  <c r="BZ44" i="9"/>
  <c r="BZ66" i="9"/>
  <c r="BZ3" i="9"/>
  <c r="BZ18" i="9"/>
  <c r="BZ64" i="9"/>
  <c r="BZ59" i="9"/>
  <c r="BZ35" i="9"/>
  <c r="BZ36" i="9"/>
  <c r="BZ6" i="9"/>
  <c r="BZ2" i="9"/>
  <c r="BZ40" i="9"/>
  <c r="BZ53" i="9"/>
  <c r="BZ61" i="9"/>
  <c r="BZ73" i="9"/>
  <c r="BZ16" i="9"/>
  <c r="BZ37" i="9"/>
  <c r="BZ58" i="9"/>
  <c r="BZ54" i="9"/>
  <c r="BZ11" i="9"/>
  <c r="BZ79" i="9"/>
  <c r="BZ21" i="9"/>
  <c r="BZ65" i="9"/>
  <c r="BZ48" i="9"/>
  <c r="BZ17" i="9"/>
  <c r="BZ33" i="9"/>
  <c r="BZ52" i="9"/>
  <c r="BZ50" i="9"/>
  <c r="BZ8" i="9"/>
  <c r="BZ42" i="9"/>
  <c r="CA42" i="9" s="1"/>
  <c r="BZ10" i="9"/>
  <c r="BZ31" i="9"/>
  <c r="BZ32" i="9"/>
  <c r="BZ19" i="9"/>
  <c r="BZ20" i="9"/>
  <c r="BZ12" i="9"/>
  <c r="BZ39" i="9"/>
  <c r="BZ82" i="9"/>
  <c r="BZ55" i="9"/>
  <c r="BZ75" i="9"/>
  <c r="BZ5" i="9"/>
  <c r="BZ72" i="9"/>
  <c r="BZ76" i="9"/>
  <c r="BZ85" i="9"/>
  <c r="BZ34" i="9"/>
  <c r="BZ90" i="9"/>
  <c r="BZ81" i="9"/>
  <c r="BZ78" i="9"/>
  <c r="BZ57" i="9"/>
  <c r="BZ69" i="9"/>
  <c r="BZ71" i="9"/>
  <c r="BZ62" i="9"/>
  <c r="BZ89" i="9"/>
  <c r="BZ46" i="9"/>
  <c r="BZ4" i="9"/>
  <c r="BZ27" i="9"/>
  <c r="BZ83" i="9"/>
  <c r="C8" i="8"/>
  <c r="CA41" i="9" s="1"/>
  <c r="K7" i="8"/>
  <c r="F8" i="8"/>
  <c r="E8" i="8" s="1"/>
  <c r="L8" i="8"/>
  <c r="J8" i="8"/>
  <c r="CA84" i="9" l="1"/>
  <c r="CA69" i="9"/>
  <c r="CA71" i="9"/>
  <c r="CA35" i="9"/>
  <c r="CA7" i="9"/>
  <c r="CA27" i="9"/>
  <c r="CA76" i="9"/>
  <c r="CB76" i="9" s="1"/>
  <c r="CA12" i="9"/>
  <c r="CA86" i="9"/>
  <c r="CA40" i="9"/>
  <c r="CA4" i="9"/>
  <c r="CA46" i="9"/>
  <c r="CA9" i="9"/>
  <c r="CA5" i="9"/>
  <c r="CA78" i="9"/>
  <c r="CA89" i="9"/>
  <c r="CA75" i="9"/>
  <c r="CA17" i="9"/>
  <c r="CA49" i="9"/>
  <c r="CA72" i="9"/>
  <c r="CA45" i="9"/>
  <c r="CA62" i="9"/>
  <c r="CA81" i="9"/>
  <c r="CB81" i="9" s="1"/>
  <c r="CA55" i="9"/>
  <c r="CA51" i="9"/>
  <c r="CA8" i="9"/>
  <c r="CA48" i="9"/>
  <c r="CA67" i="9"/>
  <c r="CA2" i="9"/>
  <c r="CA59" i="9"/>
  <c r="CA77" i="9"/>
  <c r="CA15" i="9"/>
  <c r="CA50" i="9"/>
  <c r="CA65" i="9"/>
  <c r="CA58" i="9"/>
  <c r="CA60" i="9"/>
  <c r="CA64" i="9"/>
  <c r="CA24" i="9"/>
  <c r="CA63" i="9"/>
  <c r="CA20" i="9"/>
  <c r="CA52" i="9"/>
  <c r="CA21" i="9"/>
  <c r="CA37" i="9"/>
  <c r="CA25" i="9"/>
  <c r="CA18" i="9"/>
  <c r="CA13" i="9"/>
  <c r="CA47" i="9"/>
  <c r="CA19" i="9"/>
  <c r="CA88" i="9"/>
  <c r="CA79" i="9"/>
  <c r="CA16" i="9"/>
  <c r="CA30" i="9"/>
  <c r="CA3" i="9"/>
  <c r="CA43" i="9"/>
  <c r="CA70" i="9"/>
  <c r="CA90" i="9"/>
  <c r="CA82" i="9"/>
  <c r="CA32" i="9"/>
  <c r="CA28" i="9"/>
  <c r="CA11" i="9"/>
  <c r="CB11" i="9" s="1"/>
  <c r="CA73" i="9"/>
  <c r="CA87" i="9"/>
  <c r="CA66" i="9"/>
  <c r="CA38" i="9"/>
  <c r="CA29" i="9"/>
  <c r="CA34" i="9"/>
  <c r="CA39" i="9"/>
  <c r="CA31" i="9"/>
  <c r="CA80" i="9"/>
  <c r="CB80" i="9" s="1"/>
  <c r="CA54" i="9"/>
  <c r="CA61" i="9"/>
  <c r="CB61" i="9" s="1"/>
  <c r="CA6" i="9"/>
  <c r="CA44" i="9"/>
  <c r="CA14" i="9"/>
  <c r="CA74" i="9"/>
  <c r="CB35" i="9"/>
  <c r="CB9" i="9"/>
  <c r="CA83" i="9"/>
  <c r="CB83" i="9" s="1"/>
  <c r="CA57" i="9"/>
  <c r="CA85" i="9"/>
  <c r="CA26" i="9"/>
  <c r="CA10" i="9"/>
  <c r="CB10" i="9" s="1"/>
  <c r="CA33" i="9"/>
  <c r="CB33" i="9" s="1"/>
  <c r="CA56" i="9"/>
  <c r="CB56" i="9" s="1"/>
  <c r="CA53" i="9"/>
  <c r="CB53" i="9" s="1"/>
  <c r="CA36" i="9"/>
  <c r="CB36" i="9" s="1"/>
  <c r="CA23" i="9"/>
  <c r="CA22" i="9"/>
  <c r="C7" i="8"/>
  <c r="CB41" i="9" s="1"/>
  <c r="K6" i="8"/>
  <c r="F7" i="8"/>
  <c r="E7" i="8" s="1"/>
  <c r="L7" i="8"/>
  <c r="J7" i="8"/>
  <c r="CB26" i="9" l="1"/>
  <c r="CB8" i="9"/>
  <c r="CB23" i="9"/>
  <c r="CB19" i="9"/>
  <c r="CB5" i="9"/>
  <c r="CB63" i="9"/>
  <c r="CB62" i="9"/>
  <c r="CB37" i="9"/>
  <c r="CB57" i="9"/>
  <c r="CB6" i="9"/>
  <c r="CB44" i="9"/>
  <c r="CB69" i="9"/>
  <c r="CB73" i="9"/>
  <c r="CB49" i="9"/>
  <c r="CB88" i="9"/>
  <c r="CB25" i="9"/>
  <c r="CB78" i="9"/>
  <c r="CB12" i="9"/>
  <c r="CB48" i="9"/>
  <c r="CB84" i="9"/>
  <c r="CB28" i="9"/>
  <c r="CB70" i="9"/>
  <c r="CB55" i="9"/>
  <c r="CB21" i="9"/>
  <c r="CB24" i="9"/>
  <c r="CB40" i="9"/>
  <c r="CB51" i="9"/>
  <c r="CB54" i="9"/>
  <c r="CB42" i="9"/>
  <c r="CB32" i="9"/>
  <c r="CB43" i="9"/>
  <c r="CB46" i="9"/>
  <c r="CB52" i="9"/>
  <c r="CB64" i="9"/>
  <c r="CB15" i="9"/>
  <c r="CB72" i="9"/>
  <c r="CB29" i="9"/>
  <c r="CB82" i="9"/>
  <c r="CB3" i="9"/>
  <c r="CB17" i="9"/>
  <c r="CB20" i="9"/>
  <c r="CB60" i="9"/>
  <c r="CB77" i="9"/>
  <c r="CB86" i="9"/>
  <c r="CB27" i="9"/>
  <c r="CB31" i="9"/>
  <c r="CB38" i="9"/>
  <c r="CB90" i="9"/>
  <c r="CC90" i="9" s="1"/>
  <c r="CB30" i="9"/>
  <c r="CB47" i="9"/>
  <c r="CB75" i="9"/>
  <c r="CB58" i="9"/>
  <c r="CB59" i="9"/>
  <c r="CB4" i="9"/>
  <c r="CB74" i="9"/>
  <c r="CB39" i="9"/>
  <c r="CB66" i="9"/>
  <c r="CB71" i="9"/>
  <c r="CB16" i="9"/>
  <c r="CB13" i="9"/>
  <c r="CB89" i="9"/>
  <c r="CB65" i="9"/>
  <c r="CB2" i="9"/>
  <c r="CB7" i="9"/>
  <c r="CB22" i="9"/>
  <c r="CB85" i="9"/>
  <c r="CB14" i="9"/>
  <c r="CB34" i="9"/>
  <c r="CB87" i="9"/>
  <c r="CC87" i="9" s="1"/>
  <c r="CB45" i="9"/>
  <c r="CB79" i="9"/>
  <c r="CB18" i="9"/>
  <c r="CB68" i="9"/>
  <c r="CB50" i="9"/>
  <c r="CB67" i="9"/>
  <c r="C6" i="8"/>
  <c r="CC41" i="9" s="1"/>
  <c r="F6" i="8"/>
  <c r="E6" i="8" s="1"/>
  <c r="L6" i="8"/>
  <c r="K5" i="8"/>
  <c r="J6" i="8"/>
  <c r="CC6" i="9" l="1"/>
  <c r="CC53" i="9"/>
  <c r="CC89" i="9"/>
  <c r="CC43" i="9"/>
  <c r="CC68" i="9"/>
  <c r="CC59" i="9"/>
  <c r="CC85" i="9"/>
  <c r="CC18" i="9"/>
  <c r="CC16" i="9"/>
  <c r="CC33" i="9"/>
  <c r="CC49" i="9"/>
  <c r="CC50" i="9"/>
  <c r="CC13" i="9"/>
  <c r="CC79" i="9"/>
  <c r="CC71" i="9"/>
  <c r="CC77" i="9"/>
  <c r="CC22" i="9"/>
  <c r="CC35" i="9"/>
  <c r="CC8" i="9"/>
  <c r="CC45" i="9"/>
  <c r="CC51" i="9"/>
  <c r="CC61" i="9"/>
  <c r="CC62" i="9"/>
  <c r="CC38" i="9"/>
  <c r="CC60" i="9"/>
  <c r="CC76" i="9"/>
  <c r="CC32" i="9"/>
  <c r="CC40" i="9"/>
  <c r="CC81" i="9"/>
  <c r="CC73" i="9"/>
  <c r="CC4" i="9"/>
  <c r="CC31" i="9"/>
  <c r="CC20" i="9"/>
  <c r="CC83" i="9"/>
  <c r="CC42" i="9"/>
  <c r="CC24" i="9"/>
  <c r="CC37" i="9"/>
  <c r="CC69" i="9"/>
  <c r="CC27" i="9"/>
  <c r="CC17" i="9"/>
  <c r="CC72" i="9"/>
  <c r="CC54" i="9"/>
  <c r="CC21" i="9"/>
  <c r="CC48" i="9"/>
  <c r="CC44" i="9"/>
  <c r="CC66" i="9"/>
  <c r="CC58" i="9"/>
  <c r="CD58" i="9" s="1"/>
  <c r="CC10" i="9"/>
  <c r="CC3" i="9"/>
  <c r="CC15" i="9"/>
  <c r="CC9" i="9"/>
  <c r="CC55" i="9"/>
  <c r="CC12" i="9"/>
  <c r="CC57" i="9"/>
  <c r="CD50" i="9"/>
  <c r="CC7" i="9"/>
  <c r="CC39" i="9"/>
  <c r="CC75" i="9"/>
  <c r="CC5" i="9"/>
  <c r="CC82" i="9"/>
  <c r="CC64" i="9"/>
  <c r="CC56" i="9"/>
  <c r="CC70" i="9"/>
  <c r="CC78" i="9"/>
  <c r="CD78" i="9" s="1"/>
  <c r="CC23" i="9"/>
  <c r="CC34" i="9"/>
  <c r="CC2" i="9"/>
  <c r="CC74" i="9"/>
  <c r="CC47" i="9"/>
  <c r="CD47" i="9" s="1"/>
  <c r="CC11" i="9"/>
  <c r="CC29" i="9"/>
  <c r="CC52" i="9"/>
  <c r="CC63" i="9"/>
  <c r="CC28" i="9"/>
  <c r="CC25" i="9"/>
  <c r="CC19" i="9"/>
  <c r="CD89" i="9"/>
  <c r="CC67" i="9"/>
  <c r="CC14" i="9"/>
  <c r="CD14" i="9" s="1"/>
  <c r="CC65" i="9"/>
  <c r="CD65" i="9" s="1"/>
  <c r="CC26" i="9"/>
  <c r="CC30" i="9"/>
  <c r="CD30" i="9" s="1"/>
  <c r="CC86" i="9"/>
  <c r="CD86" i="9" s="1"/>
  <c r="CC80" i="9"/>
  <c r="CC46" i="9"/>
  <c r="CC36" i="9"/>
  <c r="CC84" i="9"/>
  <c r="CD84" i="9" s="1"/>
  <c r="CC88" i="9"/>
  <c r="CD88" i="9" s="1"/>
  <c r="C5" i="8"/>
  <c r="CD41" i="9" s="1"/>
  <c r="F5" i="8"/>
  <c r="E5" i="8" s="1"/>
  <c r="L5" i="8"/>
  <c r="J5" i="8"/>
  <c r="CD85" i="9" l="1"/>
  <c r="CD4" i="9"/>
  <c r="CD63" i="9"/>
  <c r="CD71" i="9"/>
  <c r="CD82" i="9"/>
  <c r="CD36" i="9"/>
  <c r="CD52" i="9"/>
  <c r="CD61" i="9"/>
  <c r="CD5" i="9"/>
  <c r="CD21" i="9"/>
  <c r="CD67" i="9"/>
  <c r="CD46" i="9"/>
  <c r="CD45" i="9"/>
  <c r="CD29" i="9"/>
  <c r="CD90" i="9"/>
  <c r="CD80" i="9"/>
  <c r="CD68" i="9"/>
  <c r="CD11" i="9"/>
  <c r="CD23" i="9"/>
  <c r="CD76" i="9"/>
  <c r="CD57" i="9"/>
  <c r="CD66" i="9"/>
  <c r="CD54" i="9"/>
  <c r="CD69" i="9"/>
  <c r="CD16" i="9"/>
  <c r="CD60" i="9"/>
  <c r="CD75" i="9"/>
  <c r="CD12" i="9"/>
  <c r="CD6" i="9"/>
  <c r="CD72" i="9"/>
  <c r="CD37" i="9"/>
  <c r="CD18" i="9"/>
  <c r="CD38" i="9"/>
  <c r="CD39" i="9"/>
  <c r="CD55" i="9"/>
  <c r="CD8" i="9"/>
  <c r="CD17" i="9"/>
  <c r="CD24" i="9"/>
  <c r="CD77" i="9"/>
  <c r="CD62" i="9"/>
  <c r="CD7" i="9"/>
  <c r="CD9" i="9"/>
  <c r="CD49" i="9"/>
  <c r="CD27" i="9"/>
  <c r="CD42" i="9"/>
  <c r="CD73" i="9"/>
  <c r="CD13" i="9"/>
  <c r="CD19" i="9"/>
  <c r="CD74" i="9"/>
  <c r="CD70" i="9"/>
  <c r="CD87" i="9"/>
  <c r="CD15" i="9"/>
  <c r="CD53" i="9"/>
  <c r="CD59" i="9"/>
  <c r="CD83" i="9"/>
  <c r="CD81" i="9"/>
  <c r="CD22" i="9"/>
  <c r="CD26" i="9"/>
  <c r="CD25" i="9"/>
  <c r="CD2" i="9"/>
  <c r="CD56" i="9"/>
  <c r="CD35" i="9"/>
  <c r="CD3" i="9"/>
  <c r="CD44" i="9"/>
  <c r="CD79" i="9"/>
  <c r="CD20" i="9"/>
  <c r="CD40" i="9"/>
  <c r="CD43" i="9"/>
  <c r="CD28" i="9"/>
  <c r="CD34" i="9"/>
  <c r="CD64" i="9"/>
  <c r="CE64" i="9" s="1"/>
  <c r="CD51" i="9"/>
  <c r="CE51" i="9" s="1"/>
  <c r="CD10" i="9"/>
  <c r="CD48" i="9"/>
  <c r="CE48" i="9" s="1"/>
  <c r="CD33" i="9"/>
  <c r="CD31" i="9"/>
  <c r="CD32" i="9"/>
  <c r="L4" i="8"/>
  <c r="J4" i="8"/>
  <c r="K4" i="8"/>
  <c r="C4" i="8"/>
  <c r="CE41" i="9" s="1"/>
  <c r="F4" i="8"/>
  <c r="E4" i="8" s="1"/>
  <c r="CE45" i="9" l="1"/>
  <c r="CE71" i="9"/>
  <c r="CE10" i="9"/>
  <c r="CE87" i="9"/>
  <c r="CE8" i="9"/>
  <c r="CE57" i="9"/>
  <c r="CE3" i="9"/>
  <c r="CE44" i="9"/>
  <c r="CE31" i="9"/>
  <c r="CE65" i="9"/>
  <c r="CE78" i="9"/>
  <c r="CE76" i="9"/>
  <c r="CE33" i="9"/>
  <c r="CE88" i="9"/>
  <c r="CE18" i="9"/>
  <c r="CE68" i="9"/>
  <c r="CE15" i="9"/>
  <c r="CE85" i="9"/>
  <c r="CE7" i="9"/>
  <c r="CE17" i="9"/>
  <c r="CE38" i="9"/>
  <c r="CE29" i="9"/>
  <c r="CE66" i="9"/>
  <c r="CE46" i="9"/>
  <c r="CE35" i="9"/>
  <c r="CE63" i="9"/>
  <c r="CE70" i="9"/>
  <c r="CE13" i="9"/>
  <c r="CE86" i="9"/>
  <c r="CE55" i="9"/>
  <c r="CE37" i="9"/>
  <c r="CE4" i="9"/>
  <c r="CE5" i="9"/>
  <c r="CE58" i="9"/>
  <c r="CE56" i="9"/>
  <c r="CE22" i="9"/>
  <c r="CE74" i="9"/>
  <c r="CE73" i="9"/>
  <c r="CE36" i="9"/>
  <c r="CE39" i="9"/>
  <c r="CE72" i="9"/>
  <c r="CE14" i="9"/>
  <c r="CE61" i="9"/>
  <c r="CE43" i="9"/>
  <c r="CE2" i="9"/>
  <c r="CE81" i="9"/>
  <c r="CE19" i="9"/>
  <c r="CE42" i="9"/>
  <c r="CE50" i="9"/>
  <c r="CE23" i="9"/>
  <c r="CE6" i="9"/>
  <c r="CE60" i="9"/>
  <c r="CE52" i="9"/>
  <c r="CE40" i="9"/>
  <c r="CE25" i="9"/>
  <c r="CE83" i="9"/>
  <c r="CE30" i="9"/>
  <c r="CE27" i="9"/>
  <c r="CE62" i="9"/>
  <c r="CE11" i="9"/>
  <c r="CE12" i="9"/>
  <c r="CE16" i="9"/>
  <c r="CE21" i="9"/>
  <c r="CF8" i="9"/>
  <c r="CE20" i="9"/>
  <c r="CE26" i="9"/>
  <c r="CE59" i="9"/>
  <c r="CE89" i="9"/>
  <c r="CE49" i="9"/>
  <c r="CF49" i="9" s="1"/>
  <c r="CE77" i="9"/>
  <c r="CF77" i="9" s="1"/>
  <c r="CE67" i="9"/>
  <c r="CF67" i="9" s="1"/>
  <c r="CE75" i="9"/>
  <c r="CE69" i="9"/>
  <c r="CE84" i="9"/>
  <c r="CE34" i="9"/>
  <c r="CF34" i="9" s="1"/>
  <c r="CE32" i="9"/>
  <c r="CF32" i="9" s="1"/>
  <c r="CE28" i="9"/>
  <c r="CF28" i="9" s="1"/>
  <c r="CE79" i="9"/>
  <c r="CE47" i="9"/>
  <c r="CE53" i="9"/>
  <c r="CE80" i="9"/>
  <c r="CE9" i="9"/>
  <c r="CE24" i="9"/>
  <c r="CF24" i="9" s="1"/>
  <c r="CE82" i="9"/>
  <c r="CF82" i="9" s="1"/>
  <c r="CE90" i="9"/>
  <c r="CF90" i="9" s="1"/>
  <c r="CE54" i="9"/>
  <c r="L3" i="8"/>
  <c r="J3" i="8"/>
  <c r="C3" i="8"/>
  <c r="CF41" i="9" s="1"/>
  <c r="F3" i="8"/>
  <c r="E3" i="8" s="1"/>
  <c r="K3" i="8"/>
  <c r="CF7" i="9" l="1"/>
  <c r="CF75" i="9"/>
  <c r="CF51" i="9"/>
  <c r="CF30" i="9"/>
  <c r="CF5" i="9"/>
  <c r="CF35" i="9"/>
  <c r="CF73" i="9"/>
  <c r="CF9" i="9"/>
  <c r="CF64" i="9"/>
  <c r="CF89" i="9"/>
  <c r="CF80" i="9"/>
  <c r="CF18" i="9"/>
  <c r="CF60" i="9"/>
  <c r="CF43" i="9"/>
  <c r="CF83" i="9"/>
  <c r="CF6" i="9"/>
  <c r="CF57" i="9"/>
  <c r="CF74" i="9"/>
  <c r="CF4" i="9"/>
  <c r="CF46" i="9"/>
  <c r="CF85" i="9"/>
  <c r="CF21" i="9"/>
  <c r="CF25" i="9"/>
  <c r="CF23" i="9"/>
  <c r="CF76" i="9"/>
  <c r="CF22" i="9"/>
  <c r="CF37" i="9"/>
  <c r="CF48" i="9"/>
  <c r="CF15" i="9"/>
  <c r="CF16" i="9"/>
  <c r="CF40" i="9"/>
  <c r="CF50" i="9"/>
  <c r="CF61" i="9"/>
  <c r="CF56" i="9"/>
  <c r="CF55" i="9"/>
  <c r="CF87" i="9"/>
  <c r="CF68" i="9"/>
  <c r="CF12" i="9"/>
  <c r="CF10" i="9"/>
  <c r="CF42" i="9"/>
  <c r="CF14" i="9"/>
  <c r="CF58" i="9"/>
  <c r="CF86" i="9"/>
  <c r="CF66" i="9"/>
  <c r="CF44" i="9"/>
  <c r="CF53" i="9"/>
  <c r="CF88" i="9"/>
  <c r="CF59" i="9"/>
  <c r="CF11" i="9"/>
  <c r="CF78" i="9"/>
  <c r="CF19" i="9"/>
  <c r="CF72" i="9"/>
  <c r="CF45" i="9"/>
  <c r="CF13" i="9"/>
  <c r="CF29" i="9"/>
  <c r="CF65" i="9"/>
  <c r="CF47" i="9"/>
  <c r="CF84" i="9"/>
  <c r="CF26" i="9"/>
  <c r="CF62" i="9"/>
  <c r="CF3" i="9"/>
  <c r="CF81" i="9"/>
  <c r="CG81" i="9" s="1"/>
  <c r="CF39" i="9"/>
  <c r="CG39" i="9" s="1"/>
  <c r="CF71" i="9"/>
  <c r="CF70" i="9"/>
  <c r="CF38" i="9"/>
  <c r="CF31" i="9"/>
  <c r="CF54" i="9"/>
  <c r="CG54" i="9" s="1"/>
  <c r="CF79" i="9"/>
  <c r="CG79" i="9" s="1"/>
  <c r="CF69" i="9"/>
  <c r="CF20" i="9"/>
  <c r="CF27" i="9"/>
  <c r="CF52" i="9"/>
  <c r="CF2" i="9"/>
  <c r="CG2" i="9" s="1"/>
  <c r="CF36" i="9"/>
  <c r="CG36" i="9" s="1"/>
  <c r="CF33" i="9"/>
  <c r="CG33" i="9" s="1"/>
  <c r="CF63" i="9"/>
  <c r="CG63" i="9" s="1"/>
  <c r="CF17" i="9"/>
  <c r="L2" i="8"/>
  <c r="J2" i="8"/>
  <c r="C2" i="8"/>
  <c r="CG41" i="9" s="1"/>
  <c r="F2" i="8"/>
  <c r="E2" i="8" s="1"/>
  <c r="K2" i="8"/>
  <c r="CG80" i="9" l="1"/>
  <c r="CG56" i="9"/>
  <c r="CG27" i="9"/>
  <c r="CG71" i="9"/>
  <c r="CG18" i="9"/>
  <c r="CG57" i="9"/>
  <c r="CG10" i="9"/>
  <c r="CG62" i="9"/>
  <c r="CG24" i="9"/>
  <c r="CG72" i="9"/>
  <c r="CG15" i="9"/>
  <c r="CG77" i="9"/>
  <c r="CG52" i="9"/>
  <c r="CG9" i="9"/>
  <c r="CG19" i="9"/>
  <c r="CG43" i="9"/>
  <c r="CG12" i="9"/>
  <c r="CG61" i="9"/>
  <c r="CG48" i="9"/>
  <c r="CG34" i="9"/>
  <c r="CG6" i="9"/>
  <c r="CG5" i="9"/>
  <c r="CG78" i="9"/>
  <c r="CG44" i="9"/>
  <c r="CG89" i="9"/>
  <c r="CG50" i="9"/>
  <c r="CG37" i="9"/>
  <c r="CG35" i="9"/>
  <c r="CG83" i="9"/>
  <c r="CG32" i="9"/>
  <c r="CG3" i="9"/>
  <c r="CG28" i="9"/>
  <c r="CG11" i="9"/>
  <c r="CG66" i="9"/>
  <c r="CG7" i="9"/>
  <c r="CG40" i="9"/>
  <c r="CG22" i="9"/>
  <c r="CG75" i="9"/>
  <c r="CG8" i="9"/>
  <c r="CG65" i="9"/>
  <c r="CG59" i="9"/>
  <c r="CG86" i="9"/>
  <c r="CG51" i="9"/>
  <c r="CG16" i="9"/>
  <c r="CG76" i="9"/>
  <c r="CG85" i="9"/>
  <c r="CG67" i="9"/>
  <c r="CG31" i="9"/>
  <c r="CG26" i="9"/>
  <c r="CG29" i="9"/>
  <c r="CG88" i="9"/>
  <c r="CG58" i="9"/>
  <c r="CG68" i="9"/>
  <c r="CG49" i="9"/>
  <c r="CG23" i="9"/>
  <c r="CG46" i="9"/>
  <c r="CG73" i="9"/>
  <c r="CG20" i="9"/>
  <c r="CG38" i="9"/>
  <c r="CG84" i="9"/>
  <c r="CG13" i="9"/>
  <c r="CG53" i="9"/>
  <c r="CG14" i="9"/>
  <c r="CG87" i="9"/>
  <c r="CG82" i="9"/>
  <c r="CG25" i="9"/>
  <c r="CG4" i="9"/>
  <c r="CG90" i="9"/>
  <c r="CG30" i="9"/>
  <c r="CG17" i="9"/>
  <c r="CG69" i="9"/>
  <c r="CG70" i="9"/>
  <c r="CG47" i="9"/>
  <c r="CG45" i="9"/>
  <c r="CG64" i="9"/>
  <c r="CG42" i="9"/>
  <c r="CG55" i="9"/>
  <c r="CG60" i="9"/>
  <c r="CG21" i="9"/>
  <c r="CG74" i="9"/>
</calcChain>
</file>

<file path=xl/sharedStrings.xml><?xml version="1.0" encoding="utf-8"?>
<sst xmlns="http://schemas.openxmlformats.org/spreadsheetml/2006/main" count="750" uniqueCount="269">
  <si>
    <t>Vakt</t>
  </si>
  <si>
    <t>Øving</t>
  </si>
  <si>
    <t>Fartøystjeneste KNM (FA1) pr døgn</t>
  </si>
  <si>
    <t>Fartøystjeneste KV (FA2) pr døgn</t>
  </si>
  <si>
    <t>Man - fre</t>
  </si>
  <si>
    <t>Lør - søn</t>
  </si>
  <si>
    <t>H/H-dag</t>
  </si>
  <si>
    <t>Beløp (kr)</t>
  </si>
  <si>
    <t>Lørdagstillegg</t>
  </si>
  <si>
    <t>pr time</t>
  </si>
  <si>
    <t>Søndagstillegg</t>
  </si>
  <si>
    <t>Ettermiddagstillegg (06:00-07:00 og 17:00-20:00 man-fre)</t>
  </si>
  <si>
    <t>Reservetj./hvilende vakt (20:00-06:00)</t>
  </si>
  <si>
    <t>Reservetj./hvilende vakt (06:00-20:00)</t>
  </si>
  <si>
    <t>Delt dagsverk</t>
  </si>
  <si>
    <t>pr døgn</t>
  </si>
  <si>
    <t>Kostgodtgjøring reise, uleg 6-12t, innenlands</t>
  </si>
  <si>
    <t>Kostgodtgjøring reise, uleg over 12 t, u/overnatting, innenlands</t>
  </si>
  <si>
    <t>Kostgodtgjøring reise, uleg over 12 t, m/overnatting, innenlands</t>
  </si>
  <si>
    <t>Fradrag for frokost (20%)</t>
  </si>
  <si>
    <t>Fradrag for lunsj (30%)</t>
  </si>
  <si>
    <t>Fradrag for middag (50%)</t>
  </si>
  <si>
    <t>Nattillegg innenlands, ulegitimert</t>
  </si>
  <si>
    <t>Nattillegg innenlands, legitimert</t>
  </si>
  <si>
    <t xml:space="preserve">Dekkes etter regning </t>
  </si>
  <si>
    <t>Kompensasjonstillegg, reiser utenlands over 12t</t>
  </si>
  <si>
    <t>Kilometersats, kjøring med egen bil</t>
  </si>
  <si>
    <t>pr km</t>
  </si>
  <si>
    <t>Kilometersats, kjøring med passasjer (pr. passasjer)</t>
  </si>
  <si>
    <t>Kilometersats, kjøring med tilhenger</t>
  </si>
  <si>
    <t xml:space="preserve">Bomavgift inkludert i drivstoffprisen (Tromsø) </t>
  </si>
  <si>
    <t xml:space="preserve">pr km </t>
  </si>
  <si>
    <t>OR2</t>
  </si>
  <si>
    <t>OF1</t>
  </si>
  <si>
    <t>OR6</t>
  </si>
  <si>
    <t>31-</t>
  </si>
  <si>
    <t>48-</t>
  </si>
  <si>
    <t>OR3</t>
  </si>
  <si>
    <t>OR4</t>
  </si>
  <si>
    <t>OF2</t>
  </si>
  <si>
    <t>OR7</t>
  </si>
  <si>
    <t>50-</t>
  </si>
  <si>
    <t>49-</t>
  </si>
  <si>
    <t>61-</t>
  </si>
  <si>
    <t>OR8</t>
  </si>
  <si>
    <t>OR5</t>
  </si>
  <si>
    <t xml:space="preserve"> </t>
  </si>
  <si>
    <t>OR5+</t>
  </si>
  <si>
    <t>Forklaring OR - OF</t>
  </si>
  <si>
    <t>Fenrik/Kadett</t>
  </si>
  <si>
    <t>Visekorporal/Vingsoldat/ Visekonstabel</t>
  </si>
  <si>
    <t xml:space="preserve">Løytnant </t>
  </si>
  <si>
    <t>Kaptein/ Kapteinløytnant</t>
  </si>
  <si>
    <t>46-</t>
  </si>
  <si>
    <t>Korporal/ Ledende Konstabel</t>
  </si>
  <si>
    <t>OF3</t>
  </si>
  <si>
    <t>Major/ Orlogskaptein</t>
  </si>
  <si>
    <t>Sersjant/Kvartermester</t>
  </si>
  <si>
    <t>OF4</t>
  </si>
  <si>
    <t>Oberstløytnant/ Kommandørkaptein</t>
  </si>
  <si>
    <t>Kommandèrsersjant/ Orlogsmester</t>
  </si>
  <si>
    <t>Lønnsramme 05-128 (Intops)</t>
  </si>
  <si>
    <t>Seniorsersjant/ Seniorkvartermester</t>
  </si>
  <si>
    <t>OF5</t>
  </si>
  <si>
    <t>Oberst/Kommandør</t>
  </si>
  <si>
    <t>53-</t>
  </si>
  <si>
    <t>21-</t>
  </si>
  <si>
    <t>39-</t>
  </si>
  <si>
    <t>Oversersjant/Vingsersjant/ Skvadronmester</t>
  </si>
  <si>
    <t>OF6</t>
  </si>
  <si>
    <t>Brigader/Flaggkommandør</t>
  </si>
  <si>
    <t>24-</t>
  </si>
  <si>
    <t>57-</t>
  </si>
  <si>
    <t>Stabssersjant/ Flotiljemester</t>
  </si>
  <si>
    <t>OF7</t>
  </si>
  <si>
    <t>Generalmajor/ Kontrèadmiral</t>
  </si>
  <si>
    <t>26-</t>
  </si>
  <si>
    <t>OR9</t>
  </si>
  <si>
    <t>62-</t>
  </si>
  <si>
    <t>OF8</t>
  </si>
  <si>
    <t>Generalløytnant/ Viseadmiral</t>
  </si>
  <si>
    <t>30-</t>
  </si>
  <si>
    <t>65-</t>
  </si>
  <si>
    <t>OF9</t>
  </si>
  <si>
    <t>General/Admiral</t>
  </si>
  <si>
    <t>32-</t>
  </si>
  <si>
    <t>34-</t>
  </si>
  <si>
    <t xml:space="preserve">  Brutto-</t>
  </si>
  <si>
    <r>
      <t xml:space="preserve">  Pensjonsinnskudd</t>
    </r>
    <r>
      <rPr>
        <vertAlign val="superscript"/>
        <sz val="8.5"/>
        <rFont val="MS Sans Serif"/>
        <family val="2"/>
      </rPr>
      <t xml:space="preserve"> 3)</t>
    </r>
  </si>
  <si>
    <t xml:space="preserve">   Overtids-</t>
  </si>
  <si>
    <t xml:space="preserve">  45% natt-tidskompensasjon 5)</t>
  </si>
  <si>
    <t>Lønns-</t>
  </si>
  <si>
    <r>
      <t xml:space="preserve">   lønn </t>
    </r>
    <r>
      <rPr>
        <vertAlign val="superscript"/>
        <sz val="10"/>
        <rFont val="MS Sans Serif"/>
        <family val="2"/>
      </rPr>
      <t>1)</t>
    </r>
  </si>
  <si>
    <r>
      <t xml:space="preserve">       Bruttolønn - OU</t>
    </r>
    <r>
      <rPr>
        <vertAlign val="superscript"/>
        <sz val="10"/>
        <rFont val="MS Sans Serif"/>
        <family val="2"/>
      </rPr>
      <t xml:space="preserve"> 2)</t>
    </r>
  </si>
  <si>
    <t>Nettolønn</t>
  </si>
  <si>
    <r>
      <t xml:space="preserve">  godtgjørelse </t>
    </r>
    <r>
      <rPr>
        <vertAlign val="superscript"/>
        <sz val="10"/>
        <rFont val="MS Sans Serif"/>
        <family val="2"/>
      </rPr>
      <t>4)</t>
    </r>
  </si>
  <si>
    <t>trinn</t>
  </si>
  <si>
    <t xml:space="preserve">  Pr. år</t>
  </si>
  <si>
    <t xml:space="preserve">   Pr. år</t>
  </si>
  <si>
    <t xml:space="preserve">   Pr. mnd.</t>
  </si>
  <si>
    <t xml:space="preserve">  Pr. dag</t>
  </si>
  <si>
    <t xml:space="preserve"> Pr. mnd</t>
  </si>
  <si>
    <t xml:space="preserve"> Pr. dag</t>
  </si>
  <si>
    <t xml:space="preserve">   50 %</t>
  </si>
  <si>
    <t xml:space="preserve">   100 %</t>
  </si>
  <si>
    <t>1) Bruttolønn inklusiv avgift på kr 400,- pr år til OU-midler</t>
  </si>
  <si>
    <t>2) Bruttolønn eksklusiv avgift på kr 400,- pr år til OU-midler</t>
  </si>
  <si>
    <t>4) Jf fellesbestemmelsens § 2 nr 3</t>
  </si>
  <si>
    <t>5) Jf fellesbestemmelsens § 15 nr 1</t>
  </si>
  <si>
    <t xml:space="preserve">Feilutbetaling– gevinst eller penger til låns? </t>
  </si>
  <si>
    <t>Fra tid til annen skjer det at det forekommer feilutbetalinger over lønn. Regelverket rundt "Condictio indebiti" kan være vanskelig å forstå,</t>
  </si>
  <si>
    <t>så BFO ønsker derfor å knytte noen kommentarer og tips til slike saker, for å sikre deg som medlem en korrekt behandling</t>
  </si>
  <si>
    <t>Det er i slike saker to hovedhensyn som gjøres gjeldende, hensynet til deg som mottaker av pengene og hensynet til arbeidsgiver</t>
  </si>
  <si>
    <t>som betaler. "Gjort er gjort", tenker du kanskje, mens arbeidsgiver har som hovedtanke at dette er en feil, og følgelig må korrigeres.</t>
  </si>
  <si>
    <t>I vurderingen av om et beløp som er feilutbetalt skal betales tilbake, står spørsmålet om pengene er mottatt i aktsom god tro eller ei,</t>
  </si>
  <si>
    <t>sentralt. Er feilutbetalingen generert av arbeidsgiver uten at du har hatt påvirkning på dette, og du i samme tidsrom hadde forventninger</t>
  </si>
  <si>
    <t>om beløp som ville være i samme størrelsesorden, er det mye som taler for at pengene er mottatt i god tro. Det er også verdt å merke</t>
  </si>
  <si>
    <t xml:space="preserve">seg at det ikke er juridisk holdbart med rutinemessige forbehold på lønnsslippen for feilutbetalinger, det må tas særskilte forbehold for </t>
  </si>
  <si>
    <t>de enkelte beløp. Det er imidlertid ingen sovepute, har du mottatt penger som du burde ha forstått var feilutbetalt, så har du også plikt</t>
  </si>
  <si>
    <t>til å melde i fra til arbeidsgiver.</t>
  </si>
  <si>
    <t>Ved krav om tilbakebetaling av feilutbetalinger, er det verdt å merke seg at Arbeidsmiljøloven setter et klart forbud mot trekk i lønn og</t>
  </si>
  <si>
    <t>feriepenger, uten at skriftlig avtale er inngått, når det gjelder feilutbetalinger. Vårt råd til det enkelte medlem er da at man ved mottatt</t>
  </si>
  <si>
    <t>krav om tilbakebetaling, tar kontakt med BFO for en vurdering av saken. Det er viktig at man ikke først går med på en tilbakebetalings-</t>
  </si>
  <si>
    <t xml:space="preserve">avtale, for så å senere angre seg. Da er mulighetene for en klage og at Forsvaret frafaller kravet vesentlig dårligere. </t>
  </si>
  <si>
    <t>BFO besitter god kompetanse på slike saker, og erfaringsmessig er det i mange tilfeller forhold som ikke var kjent for Forsvarets</t>
  </si>
  <si>
    <t>tilbakebetalt, og vil i stor grad sende ut krav om tilbakebetaling i en hver sak som blir oversendt de. BFO er din garantist for at du får</t>
  </si>
  <si>
    <t>en korrekt behandling av din sak, noe du har rett til. Alle tilbakebetalingssaker skal underlegges en konkret rimelighetsvurdering!</t>
  </si>
  <si>
    <t>Respekter de svarfrister som er gitt av PLA, og ta kontakt med BFO umiddelbart etter mottak av tilbakebetalingskrav!</t>
  </si>
  <si>
    <t>Oversikt over enkelte typer permisjoner og ferie</t>
  </si>
  <si>
    <t>Flyttepermisjon, selvstendig bolig, 5 dager (FPH del F, pkt 13.2.2)</t>
  </si>
  <si>
    <t>Flyttepermisjon, uselvstendig bolig, 2 dager. (FPH del F, pkt 13.2.2)</t>
  </si>
  <si>
    <t>Permisjon i fm videreutdanning, 3 år (HTA, § 6)</t>
  </si>
  <si>
    <t>Permisjon i fm fødsel/adopsjon, 2 uker (HTA, § 19)</t>
  </si>
  <si>
    <t>Der hvor begge foreldrene er statsansatte, overføres permisjonsdagene</t>
  </si>
  <si>
    <t>Velferdspermisjon m/ lønn, 12 dager (HTA, § 22)</t>
  </si>
  <si>
    <t>Ferie etter ferieloven, 25 virkedager (lør inkl)</t>
  </si>
  <si>
    <t>Ferie etter HTA , 5 virkedager (lør inkl)</t>
  </si>
  <si>
    <t>Dette betyr i praksis 5 uker ferie for statsansatte.</t>
  </si>
  <si>
    <t>Hovedferieperioden er 1. juni til 30. september, og i det tidsrommet har du krav på 3 ukers sammenhengende ferie.</t>
  </si>
  <si>
    <t>Resten av ferien kan man ta samlet, eller i mindre perioder, etter avtale med arbeidsgiver.</t>
  </si>
  <si>
    <t>Ikke avviklet ferie overføres til neste ferieår. Likedan kan inntil 12 virkedager av ferien tas på forskudd.</t>
  </si>
  <si>
    <t>For alle ansatte i Staten under 60 år, utgjør feriepengene 12 % av feriepengegrunnlaget som er opptjent i foregående kalenderår.</t>
  </si>
  <si>
    <t>Rettigheter i forhold til lønn. (listen er ikke uttømmende)</t>
  </si>
  <si>
    <t>Bibehold av lønn ved omorganisering (HTA §10)</t>
  </si>
  <si>
    <t>(Medlemmer som eventuelt utsettes for dette oppfordres til å ta kontakt med BFO så raskt som mulig)</t>
  </si>
  <si>
    <t>(Gjelder også ved overgang fra midlertidig til fast ansettelse/disponering).</t>
  </si>
  <si>
    <t xml:space="preserve">Hvordan kan jeg få mer i lønn? (listen er ikke uttømmende) </t>
  </si>
  <si>
    <t>I tillegg vil det normalt bli fordelt en sum penger til lokale forhandlinger i Forsvaret og øvrige etater i Forsvarssektoren.</t>
  </si>
  <si>
    <t>I de lokale forhandlingene kan du som BFO medlem normalt fremme et lønnskrav.</t>
  </si>
  <si>
    <t>Hvis det har skjedd betydelige endringer i de forhold som er lagt til grunn ved fastsetting av din / stillingens lønn. (HTA 2.5.3)</t>
  </si>
  <si>
    <t>Ekstraordinær arbeidsinnsats. (HTA 2.5.3)</t>
  </si>
  <si>
    <t xml:space="preserve">Rekruttere og beholde spesielt kvalifisert arbeidskraft (HTA 2.5.3) </t>
  </si>
  <si>
    <t>Lønnssamtale innen 12 mnd etter ansettelse/disponering i ny stilling. (HTA 2.5.5)</t>
  </si>
  <si>
    <t xml:space="preserve">Ingen skal som følge av beordring gå ned i lønn. (hovedlønn) </t>
  </si>
  <si>
    <t xml:space="preserve">Lønnsplaner og lønnstiger </t>
  </si>
  <si>
    <t>Fenrik</t>
  </si>
  <si>
    <t>Løytnant</t>
  </si>
  <si>
    <t>Løytnant II</t>
  </si>
  <si>
    <t>Stillingskode</t>
  </si>
  <si>
    <t>Lønnstige</t>
  </si>
  <si>
    <t>Kaptein/Rittmester/ Kapteinløytnant</t>
  </si>
  <si>
    <t>Kort</t>
  </si>
  <si>
    <t>Lang</t>
  </si>
  <si>
    <t>Kaptein/Rittmester/ Kapteinløytnant II</t>
  </si>
  <si>
    <t xml:space="preserve">Kort </t>
  </si>
  <si>
    <t xml:space="preserve">58- </t>
  </si>
  <si>
    <t>Lønnstrinn</t>
  </si>
  <si>
    <t>Særforhold</t>
  </si>
  <si>
    <t>35-</t>
  </si>
  <si>
    <t>36-</t>
  </si>
  <si>
    <t>2*</t>
  </si>
  <si>
    <t xml:space="preserve">Lønnsplan 05.100 Offiser </t>
  </si>
  <si>
    <t>47-</t>
  </si>
  <si>
    <t xml:space="preserve">Lønnsplan 05.101 Spesialist </t>
  </si>
  <si>
    <t xml:space="preserve">Grad /betegnelse </t>
  </si>
  <si>
    <t xml:space="preserve">Grad / betegnelse </t>
  </si>
  <si>
    <t>Kommandèrsersjant/ Orlogsmester II</t>
  </si>
  <si>
    <t>28-</t>
  </si>
  <si>
    <t xml:space="preserve">53- </t>
  </si>
  <si>
    <t>59-</t>
  </si>
  <si>
    <t>Major / Orlogskaptein II</t>
  </si>
  <si>
    <t>42-</t>
  </si>
  <si>
    <t>Visekorporal kl 1./Ledende Vingsoldat/Konstabel</t>
  </si>
  <si>
    <t>Korporal/ Ledende Konstabel II</t>
  </si>
  <si>
    <t xml:space="preserve">37- </t>
  </si>
  <si>
    <t>Oversersjant/Vingsersjant/ Skvadronmester  II</t>
  </si>
  <si>
    <t xml:space="preserve">Lang </t>
  </si>
  <si>
    <t>Stabssersjant/ Flotiljemester II</t>
  </si>
  <si>
    <t xml:space="preserve">34- </t>
  </si>
  <si>
    <t>0139</t>
  </si>
  <si>
    <t>0141</t>
  </si>
  <si>
    <t>1556</t>
  </si>
  <si>
    <t>1519</t>
  </si>
  <si>
    <t>1557</t>
  </si>
  <si>
    <t>1520</t>
  </si>
  <si>
    <t>1558</t>
  </si>
  <si>
    <t>1521</t>
  </si>
  <si>
    <t>1522</t>
  </si>
  <si>
    <t xml:space="preserve">Oberstløytnant/Kommandørkaptein </t>
  </si>
  <si>
    <t>Major /Orlogskaptein</t>
  </si>
  <si>
    <t xml:space="preserve">Kort lønnsstige : 1,1 prosent årlig lønnsøkning i inntil 10 år </t>
  </si>
  <si>
    <t>Lang lønnsstige : 1,1 prosent lønnsøkning i inntil 10 år, deretter 0,55 prosent i årlig økning i inntil 6 år</t>
  </si>
  <si>
    <t xml:space="preserve">2* :Ved ansettelse godskrives 3 år av utdanningstiden som bachelor tilsvarende ( tilsvarer 2 lønnstrinn) </t>
  </si>
  <si>
    <t xml:space="preserve">Normalt vil alle på den største tariffavtalen i Staten (YS,LO) hvert år få en lønnsøkning som følge av det sentrale lønnsoppgjøret. </t>
  </si>
  <si>
    <t>Personell og Lønnsadministrasjon (PLA) når de fremsatte kravet om tilbakebetaling. PLA er pålagt å forsøke å få mest mulig av feilutbetalingene</t>
  </si>
  <si>
    <t>Diverse tillegg og godtgjøringer pr 2022-05-01</t>
  </si>
  <si>
    <t>godskrives ett lønnstrinn ved ansettelse. Videre godskives ett lønnstrinn for hvert andre år</t>
  </si>
  <si>
    <t>Godskrivingsregler; (HTA §5)</t>
  </si>
  <si>
    <t xml:space="preserve">For stillinger med særforhold *2 godskives 3 år av utdanningstiden som bachelor tilsvarende. </t>
  </si>
  <si>
    <t>Man kan ikke få godskrevet mer enn fem lønnstrinn etter HTA§5</t>
  </si>
  <si>
    <t xml:space="preserve">Tjeneste, arbeid og tidigere praksis godskrives slik at dersom man når ett år , </t>
  </si>
  <si>
    <t>Luft mann (full sats) : 425 kr</t>
  </si>
  <si>
    <t>Hær kvinne (full sats): 820 kr / Hær kvinne (redusert sats) : 755 kr</t>
  </si>
  <si>
    <t xml:space="preserve">Uniformsgodtgjøring (per mnd) </t>
  </si>
  <si>
    <t>Sjø Kvinne (full sats) :844 kr / Sjø kvinne (redusert sats) : 737 kr</t>
  </si>
  <si>
    <t xml:space="preserve">Luft kvinne (full sats) : 633 kr </t>
  </si>
  <si>
    <t>Hær mann (full sats) : 608 kr / Hær mann (redusert sats): 534 kr</t>
  </si>
  <si>
    <t>Sjø mann (full sats) :633 kr / Sjø mann (redusert sats): 502 kr</t>
  </si>
  <si>
    <t>Opptjeningsåret er året før ferien skal tas ut. Feks er 2021 opptjeningsår for ferieåret 2022.</t>
  </si>
  <si>
    <t>Permisjon i fm omsorg for ett barn tom. 12 år,  inntil 10 dager (HTA, § 20)</t>
  </si>
  <si>
    <t>Permisjon i fm omsorg for to barn tom. 12 år, inntil 12 dager (HTA, § 20)</t>
  </si>
  <si>
    <t>Permisjon i fm omsorg for tre barn tom. 12 år, inntil 15 dager (HTA, § 20)</t>
  </si>
  <si>
    <t>til den hjemmeværende ved internasjonale operasjoner og internasjonal tjeneste</t>
  </si>
  <si>
    <t>Sersjantmajor, Flaggmester</t>
  </si>
  <si>
    <t>Gjsn. Ltr</t>
  </si>
  <si>
    <t>Årstall</t>
  </si>
  <si>
    <t>Grunnbeløp</t>
  </si>
  <si>
    <t>Årlig vekst</t>
  </si>
  <si>
    <t>Underkurs</t>
  </si>
  <si>
    <t>Prisstigning fra 'Forsiden'</t>
  </si>
  <si>
    <t>Dato og år</t>
  </si>
  <si>
    <t>Grunnbeløp per år i kr</t>
  </si>
  <si>
    <t>Grunnbeløp per måned i kr</t>
  </si>
  <si>
    <t>Gjennomsnitt per år i kr</t>
  </si>
  <si>
    <t>Omregnings- faktor</t>
  </si>
  <si>
    <t>Gjennomsnittlig årlig økning i G-beløpet siste 55 år:</t>
  </si>
  <si>
    <t>Ltr</t>
  </si>
  <si>
    <t>Sjekk LTR</t>
  </si>
  <si>
    <t>1.020.000</t>
  </si>
  <si>
    <t>Tabell for året:</t>
  </si>
  <si>
    <t>EM tillegg:</t>
  </si>
  <si>
    <t>Søndagstillegg:</t>
  </si>
  <si>
    <t>Lørdagstillegg:</t>
  </si>
  <si>
    <t>FA 1</t>
  </si>
  <si>
    <t>FA 2</t>
  </si>
  <si>
    <t>PK</t>
  </si>
  <si>
    <t>FØPP</t>
  </si>
  <si>
    <t>Aktiv HV</t>
  </si>
  <si>
    <t>Passiv HV</t>
  </si>
  <si>
    <t>Komp HV</t>
  </si>
  <si>
    <t>Aktiv HE</t>
  </si>
  <si>
    <t>Passiv HE</t>
  </si>
  <si>
    <t>Komp HE</t>
  </si>
  <si>
    <t>Avspas pr døgn/time</t>
  </si>
  <si>
    <t>Ma- Fr</t>
  </si>
  <si>
    <t>Lø - Sø</t>
  </si>
  <si>
    <t>HH</t>
  </si>
  <si>
    <t>Personlig månedslønn:</t>
  </si>
  <si>
    <t>Pensjonsgivende tillegg 1:</t>
  </si>
  <si>
    <t>Pensjonsgivende tillegg 2:</t>
  </si>
  <si>
    <t>Pensjonsgivende tillegg 3:</t>
  </si>
  <si>
    <t>Lederlønn:</t>
  </si>
  <si>
    <t>Antatt lønnsvekst i %:</t>
  </si>
  <si>
    <t>Andre viktige tall</t>
  </si>
  <si>
    <t>Månedslønn og p-givende tillegg</t>
  </si>
  <si>
    <t>Angivelse av inntektsgrunnlag (Lønnstrinn eller Månedslønn)</t>
  </si>
  <si>
    <t>6) Jf HTA, fellesbestemmelsens § 15 nr 1</t>
  </si>
  <si>
    <t>Blåfargen angir pensjonsinnskudd begrenset til 2% av 12* G-beløp</t>
  </si>
  <si>
    <t>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</si>
</sst>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.0000"/>
    <numFmt numFmtId="166" formatCode="0.00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MS Sans Serif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11.5"/>
      <color indexed="63"/>
      <name val="Arial"/>
      <family val="2"/>
    </font>
    <font>
      <sz val="10"/>
      <color indexed="9"/>
      <name val="MS Sans Serif"/>
      <family val="2"/>
    </font>
    <font>
      <sz val="8.5"/>
      <name val="MS Sans Serif"/>
      <family val="2"/>
    </font>
    <font>
      <vertAlign val="superscript"/>
      <sz val="8.5"/>
      <name val="MS Sans Serif"/>
      <family val="2"/>
    </font>
    <font>
      <vertAlign val="superscript"/>
      <sz val="10"/>
      <name val="MS Sans Serif"/>
      <family val="2"/>
    </font>
    <font>
      <b/>
      <sz val="16"/>
      <name val="Arial"/>
      <family val="2"/>
    </font>
    <font>
      <b/>
      <sz val="10"/>
      <name val="MS Sans Serif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.5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3C3C3B"/>
      <name val="Source Sans Pro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9"/>
      <name val="MS Sans Serif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/>
    <xf numFmtId="164" fontId="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9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/>
    <xf numFmtId="0" fontId="0" fillId="0" borderId="21" xfId="0" applyBorder="1"/>
    <xf numFmtId="0" fontId="2" fillId="0" borderId="18" xfId="0" applyFont="1" applyBorder="1" applyAlignment="1">
      <alignment horizontal="left" vertical="top"/>
    </xf>
    <xf numFmtId="0" fontId="14" fillId="3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14" fillId="3" borderId="27" xfId="0" applyNumberFormat="1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7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14" fillId="3" borderId="12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1" fontId="14" fillId="3" borderId="32" xfId="0" applyNumberFormat="1" applyFont="1" applyFill="1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3" fontId="0" fillId="0" borderId="34" xfId="0" applyNumberFormat="1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 horizontal="center"/>
      <protection locked="0"/>
    </xf>
    <xf numFmtId="3" fontId="0" fillId="0" borderId="36" xfId="0" applyNumberFormat="1" applyBorder="1" applyAlignment="1" applyProtection="1">
      <alignment horizontal="center"/>
      <protection locked="0"/>
    </xf>
    <xf numFmtId="4" fontId="0" fillId="0" borderId="36" xfId="0" applyNumberFormat="1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2" fontId="14" fillId="3" borderId="39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Border="1" applyAlignment="1" applyProtection="1">
      <alignment horizontal="center"/>
      <protection locked="0"/>
    </xf>
    <xf numFmtId="2" fontId="0" fillId="0" borderId="41" xfId="0" applyNumberFormat="1" applyBorder="1" applyAlignment="1" applyProtection="1">
      <alignment horizontal="center"/>
      <protection locked="0"/>
    </xf>
    <xf numFmtId="1" fontId="14" fillId="3" borderId="42" xfId="0" applyNumberFormat="1" applyFont="1" applyFill="1" applyBorder="1" applyAlignment="1" applyProtection="1">
      <alignment horizontal="center"/>
      <protection locked="0"/>
    </xf>
    <xf numFmtId="3" fontId="0" fillId="0" borderId="43" xfId="0" applyNumberFormat="1" applyBorder="1" applyAlignment="1" applyProtection="1">
      <alignment horizontal="center"/>
      <protection locked="0"/>
    </xf>
    <xf numFmtId="2" fontId="14" fillId="3" borderId="1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14" fillId="3" borderId="44" xfId="0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14" xfId="0" applyNumberFormat="1" applyBorder="1"/>
    <xf numFmtId="3" fontId="0" fillId="0" borderId="14" xfId="0" applyNumberFormat="1" applyBorder="1"/>
    <xf numFmtId="0" fontId="14" fillId="3" borderId="45" xfId="0" applyFont="1" applyFill="1" applyBorder="1" applyAlignment="1">
      <alignment horizontal="center"/>
    </xf>
    <xf numFmtId="4" fontId="0" fillId="0" borderId="46" xfId="0" applyNumberFormat="1" applyBorder="1"/>
    <xf numFmtId="4" fontId="0" fillId="0" borderId="47" xfId="0" applyNumberFormat="1" applyBorder="1" applyAlignment="1">
      <alignment horizontal="center"/>
    </xf>
    <xf numFmtId="0" fontId="14" fillId="3" borderId="48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14" fillId="3" borderId="4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center"/>
    </xf>
    <xf numFmtId="0" fontId="14" fillId="3" borderId="53" xfId="0" applyFont="1" applyFill="1" applyBorder="1" applyAlignment="1">
      <alignment horizontal="center"/>
    </xf>
    <xf numFmtId="4" fontId="0" fillId="0" borderId="54" xfId="0" applyNumberFormat="1" applyBorder="1"/>
    <xf numFmtId="0" fontId="1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4" fontId="0" fillId="0" borderId="0" xfId="0" applyNumberFormat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4" fillId="3" borderId="5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3" fontId="1" fillId="0" borderId="0" xfId="1" applyNumberForma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/>
    <xf numFmtId="3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" fontId="12" fillId="0" borderId="0" xfId="0" applyNumberFormat="1" applyFont="1" applyAlignment="1">
      <alignment horizontal="center"/>
    </xf>
    <xf numFmtId="0" fontId="0" fillId="5" borderId="0" xfId="0" applyFill="1"/>
    <xf numFmtId="0" fontId="21" fillId="5" borderId="3" xfId="0" applyFont="1" applyFill="1" applyBorder="1" applyAlignment="1">
      <alignment horizontal="left"/>
    </xf>
    <xf numFmtId="0" fontId="22" fillId="5" borderId="22" xfId="0" applyFont="1" applyFill="1" applyBorder="1"/>
    <xf numFmtId="0" fontId="21" fillId="5" borderId="24" xfId="0" applyFont="1" applyFill="1" applyBorder="1" applyAlignment="1">
      <alignment horizontal="left"/>
    </xf>
    <xf numFmtId="0" fontId="22" fillId="5" borderId="0" xfId="0" applyFont="1" applyFill="1"/>
    <xf numFmtId="0" fontId="0" fillId="5" borderId="24" xfId="0" applyFill="1" applyBorder="1"/>
    <xf numFmtId="0" fontId="12" fillId="5" borderId="0" xfId="0" applyFont="1" applyFill="1" applyAlignment="1">
      <alignment horizontal="left"/>
    </xf>
    <xf numFmtId="0" fontId="0" fillId="0" borderId="3" xfId="0" applyBorder="1"/>
    <xf numFmtId="0" fontId="23" fillId="0" borderId="24" xfId="0" applyFont="1" applyBorder="1" applyAlignment="1">
      <alignment horizontal="left"/>
    </xf>
    <xf numFmtId="0" fontId="0" fillId="0" borderId="14" xfId="0" applyBorder="1"/>
    <xf numFmtId="0" fontId="23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4" fontId="5" fillId="6" borderId="16" xfId="0" applyNumberFormat="1" applyFont="1" applyFill="1" applyBorder="1" applyAlignment="1">
      <alignment horizontal="center"/>
    </xf>
    <xf numFmtId="4" fontId="5" fillId="6" borderId="15" xfId="0" applyNumberFormat="1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center"/>
    </xf>
    <xf numFmtId="0" fontId="0" fillId="7" borderId="0" xfId="0" applyFill="1"/>
    <xf numFmtId="49" fontId="0" fillId="7" borderId="0" xfId="0" applyNumberFormat="1" applyFill="1" applyAlignment="1">
      <alignment wrapText="1"/>
    </xf>
    <xf numFmtId="0" fontId="24" fillId="0" borderId="0" xfId="0" applyFont="1"/>
    <xf numFmtId="0" fontId="20" fillId="0" borderId="0" xfId="0" applyFont="1"/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4" fontId="5" fillId="6" borderId="62" xfId="0" applyNumberFormat="1" applyFont="1" applyFill="1" applyBorder="1" applyAlignment="1">
      <alignment horizontal="center"/>
    </xf>
    <xf numFmtId="3" fontId="5" fillId="6" borderId="64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26" fillId="0" borderId="0" xfId="0" applyNumberFormat="1" applyFont="1" applyAlignment="1">
      <alignment horizontal="left"/>
    </xf>
    <xf numFmtId="0" fontId="23" fillId="0" borderId="0" xfId="0" applyFont="1"/>
    <xf numFmtId="164" fontId="23" fillId="0" borderId="0" xfId="0" applyNumberFormat="1" applyFont="1" applyAlignment="1">
      <alignment horizontal="left"/>
    </xf>
    <xf numFmtId="0" fontId="26" fillId="0" borderId="0" xfId="0" applyFont="1"/>
    <xf numFmtId="0" fontId="23" fillId="0" borderId="0" xfId="0" applyFont="1" applyAlignment="1">
      <alignment horizontal="left"/>
    </xf>
    <xf numFmtId="4" fontId="23" fillId="0" borderId="0" xfId="0" applyNumberFormat="1" applyFont="1" applyAlignment="1" applyProtection="1">
      <alignment horizontal="center"/>
      <protection locked="0"/>
    </xf>
    <xf numFmtId="49" fontId="27" fillId="0" borderId="0" xfId="0" applyNumberFormat="1" applyFont="1" applyAlignment="1">
      <alignment horizontal="left"/>
    </xf>
    <xf numFmtId="0" fontId="23" fillId="7" borderId="0" xfId="0" applyFont="1" applyFill="1" applyAlignment="1">
      <alignment horizontal="left"/>
    </xf>
    <xf numFmtId="0" fontId="23" fillId="7" borderId="0" xfId="0" applyFont="1" applyFill="1"/>
    <xf numFmtId="4" fontId="23" fillId="7" borderId="0" xfId="0" applyNumberFormat="1" applyFont="1" applyFill="1" applyAlignment="1" applyProtection="1">
      <alignment horizontal="center"/>
      <protection locked="0"/>
    </xf>
    <xf numFmtId="0" fontId="12" fillId="0" borderId="3" xfId="0" applyFont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3" fontId="0" fillId="0" borderId="0" xfId="0" applyNumberFormat="1" applyProtection="1">
      <protection locked="0"/>
    </xf>
    <xf numFmtId="2" fontId="0" fillId="9" borderId="0" xfId="0" applyNumberFormat="1" applyFill="1"/>
    <xf numFmtId="2" fontId="0" fillId="0" borderId="0" xfId="0" applyNumberFormat="1"/>
    <xf numFmtId="165" fontId="0" fillId="0" borderId="0" xfId="0" applyNumberFormat="1" applyAlignment="1">
      <alignment vertical="center"/>
    </xf>
    <xf numFmtId="0" fontId="0" fillId="9" borderId="0" xfId="0" applyFill="1"/>
    <xf numFmtId="3" fontId="0" fillId="9" borderId="0" xfId="0" applyNumberFormat="1" applyFill="1"/>
    <xf numFmtId="166" fontId="0" fillId="0" borderId="0" xfId="0" applyNumberFormat="1"/>
    <xf numFmtId="1" fontId="0" fillId="0" borderId="0" xfId="0" applyNumberFormat="1"/>
    <xf numFmtId="1" fontId="20" fillId="0" borderId="3" xfId="0" applyNumberFormat="1" applyFont="1" applyBorder="1" applyAlignment="1">
      <alignment horizontal="center"/>
    </xf>
    <xf numFmtId="1" fontId="20" fillId="0" borderId="6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0" fillId="9" borderId="3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8" fillId="0" borderId="0" xfId="0" applyFont="1" applyAlignment="1">
      <alignment horizontal="left" vertical="center" wrapText="1" indent="1"/>
    </xf>
    <xf numFmtId="0" fontId="1" fillId="10" borderId="67" xfId="1" applyFill="1" applyBorder="1"/>
    <xf numFmtId="0" fontId="1" fillId="10" borderId="68" xfId="1" applyFill="1" applyBorder="1"/>
    <xf numFmtId="0" fontId="1" fillId="10" borderId="69" xfId="1" applyFill="1" applyBorder="1"/>
    <xf numFmtId="0" fontId="1" fillId="10" borderId="70" xfId="1" applyFill="1" applyBorder="1"/>
    <xf numFmtId="0" fontId="1" fillId="9" borderId="10" xfId="1" applyFill="1" applyBorder="1"/>
    <xf numFmtId="2" fontId="1" fillId="9" borderId="72" xfId="1" applyNumberFormat="1" applyFill="1" applyBorder="1"/>
    <xf numFmtId="0" fontId="1" fillId="9" borderId="72" xfId="1" applyFill="1" applyBorder="1"/>
    <xf numFmtId="2" fontId="1" fillId="9" borderId="10" xfId="1" applyNumberFormat="1" applyFill="1" applyBorder="1"/>
    <xf numFmtId="3" fontId="6" fillId="0" borderId="0" xfId="0" applyNumberFormat="1" applyFont="1"/>
    <xf numFmtId="0" fontId="6" fillId="0" borderId="0" xfId="0" applyFont="1" applyAlignment="1">
      <alignment vertical="center"/>
    </xf>
    <xf numFmtId="3" fontId="4" fillId="3" borderId="66" xfId="0" applyNumberFormat="1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7" borderId="64" xfId="0" applyNumberFormat="1" applyFont="1" applyFill="1" applyBorder="1" applyAlignment="1">
      <alignment horizontal="center" vertical="center"/>
    </xf>
    <xf numFmtId="2" fontId="1" fillId="9" borderId="74" xfId="1" applyNumberFormat="1" applyFill="1" applyBorder="1" applyAlignment="1">
      <alignment vertical="center"/>
    </xf>
    <xf numFmtId="2" fontId="1" fillId="9" borderId="75" xfId="1" applyNumberForma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4" fillId="3" borderId="76" xfId="0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3" fontId="5" fillId="5" borderId="64" xfId="0" applyNumberFormat="1" applyFont="1" applyFill="1" applyBorder="1" applyAlignment="1">
      <alignment horizontal="center"/>
    </xf>
    <xf numFmtId="0" fontId="29" fillId="0" borderId="82" xfId="0" applyFont="1" applyBorder="1" applyProtection="1">
      <protection locked="0"/>
    </xf>
    <xf numFmtId="2" fontId="29" fillId="0" borderId="83" xfId="0" applyNumberFormat="1" applyFont="1" applyBorder="1" applyProtection="1">
      <protection locked="0"/>
    </xf>
    <xf numFmtId="0" fontId="1" fillId="0" borderId="8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71" xfId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72" xfId="1" applyBorder="1" applyProtection="1">
      <protection locked="0"/>
    </xf>
    <xf numFmtId="0" fontId="30" fillId="0" borderId="0" xfId="0" applyFont="1" applyProtection="1">
      <protection locked="0"/>
    </xf>
    <xf numFmtId="0" fontId="30" fillId="0" borderId="72" xfId="0" applyFont="1" applyBorder="1" applyProtection="1">
      <protection locked="0"/>
    </xf>
    <xf numFmtId="0" fontId="30" fillId="0" borderId="74" xfId="0" applyFont="1" applyBorder="1" applyProtection="1">
      <protection locked="0"/>
    </xf>
    <xf numFmtId="0" fontId="30" fillId="0" borderId="75" xfId="0" applyFont="1" applyBorder="1" applyProtection="1"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1" fillId="9" borderId="0" xfId="1" applyNumberFormat="1" applyFill="1"/>
    <xf numFmtId="0" fontId="1" fillId="9" borderId="0" xfId="1" applyFill="1"/>
    <xf numFmtId="0" fontId="1" fillId="0" borderId="0" xfId="1" applyProtection="1">
      <protection locked="0"/>
    </xf>
    <xf numFmtId="0" fontId="1" fillId="10" borderId="73" xfId="1" applyFill="1" applyBorder="1" applyAlignment="1">
      <alignment vertical="center"/>
    </xf>
    <xf numFmtId="2" fontId="1" fillId="9" borderId="87" xfId="1" applyNumberFormat="1" applyFill="1" applyBorder="1" applyAlignment="1">
      <alignment vertical="center"/>
    </xf>
    <xf numFmtId="0" fontId="30" fillId="0" borderId="9" xfId="0" applyFont="1" applyBorder="1" applyAlignment="1" applyProtection="1">
      <alignment vertical="center"/>
      <protection locked="0"/>
    </xf>
    <xf numFmtId="0" fontId="30" fillId="0" borderId="9" xfId="0" applyFont="1" applyBorder="1" applyProtection="1">
      <protection locked="0"/>
    </xf>
    <xf numFmtId="0" fontId="30" fillId="0" borderId="71" xfId="0" applyFont="1" applyBorder="1" applyProtection="1">
      <protection locked="0"/>
    </xf>
    <xf numFmtId="0" fontId="30" fillId="10" borderId="85" xfId="0" applyFont="1" applyFill="1" applyBorder="1"/>
    <xf numFmtId="0" fontId="30" fillId="10" borderId="86" xfId="0" applyFont="1" applyFill="1" applyBorder="1"/>
    <xf numFmtId="0" fontId="30" fillId="10" borderId="84" xfId="0" applyFont="1" applyFill="1" applyBorder="1"/>
    <xf numFmtId="3" fontId="0" fillId="11" borderId="88" xfId="0" applyNumberFormat="1" applyFill="1" applyBorder="1" applyAlignment="1" applyProtection="1">
      <alignment horizontal="center"/>
      <protection locked="0"/>
    </xf>
    <xf numFmtId="0" fontId="29" fillId="0" borderId="89" xfId="0" applyFont="1" applyBorder="1" applyAlignment="1" applyProtection="1">
      <alignment horizontal="center"/>
      <protection locked="0"/>
    </xf>
    <xf numFmtId="3" fontId="29" fillId="0" borderId="82" xfId="0" applyNumberFormat="1" applyFont="1" applyBorder="1" applyAlignment="1" applyProtection="1">
      <alignment vertical="center"/>
      <protection locked="0"/>
    </xf>
    <xf numFmtId="3" fontId="29" fillId="0" borderId="83" xfId="0" applyNumberFormat="1" applyFont="1" applyBorder="1" applyAlignment="1" applyProtection="1">
      <alignment vertical="center"/>
      <protection locked="0"/>
    </xf>
    <xf numFmtId="4" fontId="0" fillId="0" borderId="98" xfId="0" applyNumberFormat="1" applyBorder="1"/>
    <xf numFmtId="0" fontId="34" fillId="12" borderId="0" xfId="0" applyFont="1" applyFill="1" applyAlignment="1">
      <alignment horizontal="left"/>
    </xf>
    <xf numFmtId="3" fontId="0" fillId="13" borderId="3" xfId="0" applyNumberFormat="1" applyFill="1" applyBorder="1" applyAlignment="1">
      <alignment horizontal="center"/>
    </xf>
    <xf numFmtId="3" fontId="0" fillId="13" borderId="14" xfId="0" applyNumberForma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4" fillId="3" borderId="57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4" fontId="5" fillId="5" borderId="58" xfId="0" applyNumberFormat="1" applyFont="1" applyFill="1" applyBorder="1" applyAlignment="1">
      <alignment horizontal="center"/>
    </xf>
    <xf numFmtId="4" fontId="5" fillId="5" borderId="59" xfId="0" applyNumberFormat="1" applyFont="1" applyFill="1" applyBorder="1" applyAlignment="1">
      <alignment horizontal="center"/>
    </xf>
    <xf numFmtId="4" fontId="5" fillId="5" borderId="60" xfId="0" applyNumberFormat="1" applyFont="1" applyFill="1" applyBorder="1" applyAlignment="1">
      <alignment horizontal="center"/>
    </xf>
    <xf numFmtId="0" fontId="33" fillId="10" borderId="93" xfId="0" applyFont="1" applyFill="1" applyBorder="1" applyAlignment="1">
      <alignment horizontal="center" vertical="center" wrapText="1"/>
    </xf>
    <xf numFmtId="0" fontId="6" fillId="10" borderId="94" xfId="0" applyFont="1" applyFill="1" applyBorder="1" applyAlignment="1">
      <alignment horizontal="center" vertical="center" wrapText="1"/>
    </xf>
    <xf numFmtId="0" fontId="6" fillId="10" borderId="95" xfId="0" applyFont="1" applyFill="1" applyBorder="1" applyAlignment="1">
      <alignment horizontal="center" vertical="center" wrapText="1"/>
    </xf>
    <xf numFmtId="0" fontId="30" fillId="10" borderId="88" xfId="0" applyFont="1" applyFill="1" applyBorder="1" applyAlignment="1">
      <alignment horizontal="center" vertical="center" wrapText="1"/>
    </xf>
    <xf numFmtId="0" fontId="30" fillId="10" borderId="79" xfId="0" applyFont="1" applyFill="1" applyBorder="1" applyAlignment="1">
      <alignment horizontal="center" vertical="center" wrapText="1"/>
    </xf>
    <xf numFmtId="0" fontId="30" fillId="10" borderId="80" xfId="0" applyFont="1" applyFill="1" applyBorder="1" applyAlignment="1">
      <alignment horizontal="center" vertical="center" wrapText="1"/>
    </xf>
    <xf numFmtId="0" fontId="31" fillId="10" borderId="77" xfId="0" applyFont="1" applyFill="1" applyBorder="1" applyAlignment="1">
      <alignment horizontal="center"/>
    </xf>
    <xf numFmtId="0" fontId="31" fillId="10" borderId="96" xfId="0" applyFont="1" applyFill="1" applyBorder="1" applyAlignment="1">
      <alignment horizontal="center"/>
    </xf>
    <xf numFmtId="0" fontId="31" fillId="10" borderId="78" xfId="0" applyFont="1" applyFill="1" applyBorder="1" applyAlignment="1">
      <alignment horizontal="center"/>
    </xf>
    <xf numFmtId="0" fontId="31" fillId="10" borderId="91" xfId="0" applyFont="1" applyFill="1" applyBorder="1" applyAlignment="1">
      <alignment horizontal="center"/>
    </xf>
    <xf numFmtId="0" fontId="26" fillId="10" borderId="88" xfId="0" applyFont="1" applyFill="1" applyBorder="1" applyAlignment="1">
      <alignment horizontal="center"/>
    </xf>
    <xf numFmtId="0" fontId="26" fillId="10" borderId="79" xfId="0" applyFont="1" applyFill="1" applyBorder="1" applyAlignment="1">
      <alignment horizontal="center"/>
    </xf>
    <xf numFmtId="0" fontId="26" fillId="10" borderId="80" xfId="0" applyFont="1" applyFill="1" applyBorder="1" applyAlignment="1">
      <alignment horizontal="center"/>
    </xf>
    <xf numFmtId="0" fontId="29" fillId="10" borderId="81" xfId="0" applyFont="1" applyFill="1" applyBorder="1" applyAlignment="1">
      <alignment horizontal="right"/>
    </xf>
    <xf numFmtId="0" fontId="29" fillId="10" borderId="24" xfId="0" applyFont="1" applyFill="1" applyBorder="1" applyAlignment="1">
      <alignment horizontal="right"/>
    </xf>
    <xf numFmtId="0" fontId="29" fillId="10" borderId="3" xfId="0" applyFont="1" applyFill="1" applyBorder="1" applyAlignment="1">
      <alignment horizontal="right"/>
    </xf>
    <xf numFmtId="0" fontId="29" fillId="10" borderId="92" xfId="0" applyFont="1" applyFill="1" applyBorder="1" applyAlignment="1">
      <alignment horizontal="right"/>
    </xf>
    <xf numFmtId="0" fontId="29" fillId="10" borderId="97" xfId="0" applyFont="1" applyFill="1" applyBorder="1" applyAlignment="1">
      <alignment horizontal="right"/>
    </xf>
    <xf numFmtId="0" fontId="29" fillId="10" borderId="65" xfId="0" applyFont="1" applyFill="1" applyBorder="1" applyAlignment="1">
      <alignment horizontal="right"/>
    </xf>
    <xf numFmtId="3" fontId="29" fillId="10" borderId="90" xfId="0" applyNumberFormat="1" applyFont="1" applyFill="1" applyBorder="1" applyAlignment="1">
      <alignment horizontal="center" vertical="center" wrapText="1"/>
    </xf>
    <xf numFmtId="3" fontId="29" fillId="10" borderId="70" xfId="0" applyNumberFormat="1" applyFont="1" applyFill="1" applyBorder="1" applyAlignment="1">
      <alignment horizontal="center" vertical="center" wrapText="1"/>
    </xf>
    <xf numFmtId="3" fontId="29" fillId="10" borderId="73" xfId="0" applyNumberFormat="1" applyFont="1" applyFill="1" applyBorder="1" applyAlignment="1">
      <alignment horizontal="center" vertical="center" wrapText="1"/>
    </xf>
    <xf numFmtId="0" fontId="29" fillId="10" borderId="81" xfId="0" applyFont="1" applyFill="1" applyBorder="1" applyAlignment="1">
      <alignment horizontal="right" vertical="center"/>
    </xf>
    <xf numFmtId="0" fontId="29" fillId="10" borderId="24" xfId="0" applyFont="1" applyFill="1" applyBorder="1" applyAlignment="1">
      <alignment horizontal="right" vertical="center"/>
    </xf>
    <xf numFmtId="0" fontId="29" fillId="10" borderId="3" xfId="0" applyFont="1" applyFill="1" applyBorder="1" applyAlignment="1">
      <alignment horizontal="right" vertical="center"/>
    </xf>
    <xf numFmtId="0" fontId="29" fillId="10" borderId="92" xfId="0" applyFont="1" applyFill="1" applyBorder="1" applyAlignment="1">
      <alignment horizontal="right" vertical="center"/>
    </xf>
    <xf numFmtId="0" fontId="29" fillId="10" borderId="97" xfId="0" applyFont="1" applyFill="1" applyBorder="1" applyAlignment="1">
      <alignment horizontal="right" vertical="center"/>
    </xf>
    <xf numFmtId="0" fontId="29" fillId="10" borderId="65" xfId="0" applyFont="1" applyFill="1" applyBorder="1" applyAlignment="1">
      <alignment horizontal="right" vertical="center"/>
    </xf>
    <xf numFmtId="0" fontId="0" fillId="0" borderId="22" xfId="0" applyBorder="1" applyAlignment="1">
      <alignment horizontal="left"/>
    </xf>
    <xf numFmtId="0" fontId="0" fillId="0" borderId="24" xfId="0" applyBorder="1"/>
    <xf numFmtId="0" fontId="0" fillId="0" borderId="22" xfId="0" applyBorder="1"/>
    <xf numFmtId="0" fontId="0" fillId="0" borderId="13" xfId="0" applyBorder="1"/>
    <xf numFmtId="0" fontId="0" fillId="0" borderId="21" xfId="0" applyBorder="1"/>
    <xf numFmtId="49" fontId="0" fillId="0" borderId="22" xfId="0" applyNumberFormat="1" applyBorder="1" applyAlignment="1">
      <alignment wrapText="1"/>
    </xf>
    <xf numFmtId="0" fontId="0" fillId="0" borderId="8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3" fontId="15" fillId="0" borderId="1" xfId="0" applyNumberFormat="1" applyFont="1" applyBorder="1" applyAlignment="1" applyProtection="1">
      <alignment horizontal="center" wrapText="1"/>
      <protection locked="0"/>
    </xf>
    <xf numFmtId="3" fontId="15" fillId="0" borderId="2" xfId="0" applyNumberFormat="1" applyFont="1" applyBorder="1" applyAlignment="1" applyProtection="1">
      <alignment horizontal="center" wrapText="1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31" xfId="0" applyBorder="1" applyAlignment="1">
      <alignment horizontal="center" wrapText="1"/>
    </xf>
    <xf numFmtId="3" fontId="0" fillId="0" borderId="12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Normal 2" xfId="1" xr:uid="{1853D58E-FA84-4E1D-8527-0F002F75387A}"/>
  </cellStyles>
  <dxfs count="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CB49-70B5-4C07-BB50-9A096E07C945}">
  <dimension ref="A1:AT88"/>
  <sheetViews>
    <sheetView tabSelected="1" workbookViewId="0">
      <selection activeCell="S10" sqref="S10"/>
    </sheetView>
  </sheetViews>
  <sheetFormatPr baseColWidth="10" defaultRowHeight="15"/>
  <cols>
    <col min="1" max="1" width="10.1640625" style="8" customWidth="1"/>
    <col min="2" max="13" width="9.83203125" style="7" customWidth="1"/>
    <col min="14" max="14" width="11.5" customWidth="1"/>
    <col min="15" max="15" width="14.83203125" customWidth="1"/>
    <col min="16" max="21" width="7.1640625" customWidth="1"/>
    <col min="22" max="22" width="7.1640625" style="7" customWidth="1"/>
    <col min="23" max="23" width="11.1640625" style="7" customWidth="1"/>
    <col min="24" max="46" width="11.5" style="7" customWidth="1"/>
  </cols>
  <sheetData>
    <row r="1" spans="1:46" s="1" customFormat="1" ht="17" thickBot="1">
      <c r="A1" s="217" t="str">
        <f>CONCATENATE("Utdrag av ATF-tabellene (Arbeidstidsbestemmelser for Forsvaret), oppdatert pr 1. mai ",S9,". Med forbehold om feil i grunnlag.")</f>
        <v>Utdrag av ATF-tabellene (Arbeidstidsbestemmelser for Forsvaret), oppdatert pr 1. mai 2023. Med forbehold om feil i grunnlag.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6" s="3" customFormat="1" ht="12.75" customHeight="1">
      <c r="A2" s="218" t="s">
        <v>166</v>
      </c>
      <c r="B2" s="221" t="s">
        <v>0</v>
      </c>
      <c r="C2" s="221"/>
      <c r="D2" s="221"/>
      <c r="E2" s="221" t="s">
        <v>1</v>
      </c>
      <c r="F2" s="221"/>
      <c r="G2" s="221"/>
      <c r="H2" s="221" t="s">
        <v>2</v>
      </c>
      <c r="I2" s="221"/>
      <c r="J2" s="221"/>
      <c r="K2" s="222" t="s">
        <v>3</v>
      </c>
      <c r="L2" s="222"/>
      <c r="M2" s="223"/>
      <c r="O2" s="224" t="s">
        <v>265</v>
      </c>
      <c r="P2" s="230" t="s">
        <v>264</v>
      </c>
      <c r="Q2" s="231"/>
      <c r="R2" s="232"/>
      <c r="S2" s="23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6" s="3" customFormat="1" ht="12.75" customHeight="1" thickBot="1">
      <c r="A3" s="219"/>
      <c r="B3" s="120" t="str">
        <f>CONCATENATE("Tidbank:",P23,"t")</f>
        <v>Tidbank:2t</v>
      </c>
      <c r="C3" s="120" t="str">
        <f>CONCATENATE("Tidbank:",P24,"t")</f>
        <v>Tidbank:2t</v>
      </c>
      <c r="D3" s="120" t="str">
        <f>CONCATENATE("Tidbank:",P25,"t")</f>
        <v>Tidbank:0t</v>
      </c>
      <c r="E3" s="120" t="str">
        <f>CONCATENATE("Tidbank:",Q23,"t")</f>
        <v>Tidbank:2t</v>
      </c>
      <c r="F3" s="120" t="str">
        <f>CONCATENATE("Tidbank:",Q24,"t")</f>
        <v>Tidbank:2t</v>
      </c>
      <c r="G3" s="120" t="str">
        <f>CONCATENATE("Tidbank:",Q25,"t")</f>
        <v>Tidbank:0t</v>
      </c>
      <c r="H3" s="120" t="str">
        <f>CONCATENATE("Tidbank:",R23,"t")</f>
        <v>Tidbank:2t</v>
      </c>
      <c r="I3" s="120" t="str">
        <f>CONCATENATE("Tidbank:",R24,"t")</f>
        <v>Tidbank:2t</v>
      </c>
      <c r="J3" s="120" t="str">
        <f>CONCATENATE("Tidbank:",R25,"t")</f>
        <v>Tidbank:0t</v>
      </c>
      <c r="K3" s="121" t="str">
        <f>CONCATENATE("Tidbank:",S23,"t")</f>
        <v>Tidbank:7t</v>
      </c>
      <c r="L3" s="121" t="str">
        <f>CONCATENATE("Tidbank:",S24,"t")</f>
        <v>Tidbank:7t</v>
      </c>
      <c r="M3" s="130" t="str">
        <f>CONCATENATE("Tidbank:",S25,"t")</f>
        <v>Tidbank:0t</v>
      </c>
      <c r="O3" s="225"/>
      <c r="P3" s="246" t="s">
        <v>257</v>
      </c>
      <c r="Q3" s="247"/>
      <c r="R3" s="248"/>
      <c r="S3" s="211">
        <v>65000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6" s="5" customFormat="1" ht="14.5" customHeight="1">
      <c r="A4" s="220"/>
      <c r="B4" s="122" t="s">
        <v>4</v>
      </c>
      <c r="C4" s="122" t="s">
        <v>5</v>
      </c>
      <c r="D4" s="122" t="s">
        <v>6</v>
      </c>
      <c r="E4" s="122" t="s">
        <v>4</v>
      </c>
      <c r="F4" s="122" t="s">
        <v>5</v>
      </c>
      <c r="G4" s="122" t="s">
        <v>6</v>
      </c>
      <c r="H4" s="122" t="s">
        <v>4</v>
      </c>
      <c r="I4" s="122" t="s">
        <v>5</v>
      </c>
      <c r="J4" s="122" t="s">
        <v>6</v>
      </c>
      <c r="K4" s="122" t="s">
        <v>4</v>
      </c>
      <c r="L4" s="122" t="s">
        <v>5</v>
      </c>
      <c r="M4" s="131" t="s">
        <v>6</v>
      </c>
      <c r="O4" s="225"/>
      <c r="P4" s="246" t="s">
        <v>258</v>
      </c>
      <c r="Q4" s="247"/>
      <c r="R4" s="248"/>
      <c r="S4" s="211">
        <v>2500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6" s="3" customFormat="1" ht="12" customHeight="1">
      <c r="A5" s="181" t="str">
        <f>IF($O$8&lt;&gt;"Lønnstrinn","Månedslønn","")</f>
        <v/>
      </c>
      <c r="B5" s="182" t="str">
        <f>IF(AND($O$8&lt;&gt;"Lønnstrinn",$S$3&lt;&gt;0),((((((SUM($S$3+$S$4+$S$5+$S$6)*12)+$S$7)/1850)*2*10)+((((SUM($S$3+$S$4+$S$5+$S$6)*12)+$S$7)/1850)*1.5*6))*((SUM($P$18-$P$23)/16)))+((($S$12*4)+((((SUM($S$3+$S$4+$S$5+$S$6)*12)+$S$7)/1850)*0.45*10))*$P$23/16),"")</f>
        <v/>
      </c>
      <c r="C5" s="183" t="str">
        <f>IF(AND($O$8&lt;&gt;"Lønnstrinn",$S$3&lt;&gt;0),((((((SUM($S$3+$S$4+$S$5+$S$6)*12)+$S$7)/1850)*2*24)+($S$10*24))*9.67/24)+((($S$11*24)+((((SUM($S$3+$S$4+$S$5+$S$6)*12)+$S$7)/1850)*0.45*10))*2/24),"")</f>
        <v/>
      </c>
      <c r="D5" s="183" t="str">
        <f>IF(AND($O$8&lt;&gt;"Lønnstrinn",$S$3&lt;&gt;0),((((((SUM($S$3+$S$4+$S$5+$S$6)*12)+$S$7)/1850)*2*24)+((((SUM($S$3+$S$4+$S$5+$S$6)*12)+$S$7)/1850)*0.45*10))*13.28/24)+((($S$11*48/7)+($S$12*20/7))*13.28/24),"")</f>
        <v/>
      </c>
      <c r="E5" s="183" t="str">
        <f>IF(AND($O$8&lt;&gt;"Lønnstrinn",$S$3&lt;&gt;0),((((((SUM($S$3+$S$4+$S$5+$S$6)*12)+$S$7)/1850)*2*10)+((((SUM($S$3+$S$4+$S$5+$S$6)*12)+$S$7)/1850)*1.5*6))*8.67/16)+((($S$12*4)+((((SUM($S$3+$S$4+$S$5+$S$6)*12)+$S$7)/1850)*0.45*10))*2/16),"")</f>
        <v/>
      </c>
      <c r="F5" s="183" t="str">
        <f>IF(AND($O$8&lt;&gt;"Lønnstrinn",$S$3&lt;&gt;0),((((((SUM($S$3+$S$4+$S$5+$S$6)*12)+$S$7)/1850)*2*24)+($S$10*24))*11.33/24)+((($S$11*24)+((((SUM($S$3+$S$4+$S$5+$S$6)*12)+$S$7)/1850)*0.45*10))*2.25/24),"")</f>
        <v/>
      </c>
      <c r="G5" s="183" t="str">
        <f>IF(AND($O$8&lt;&gt;"Lønnstrinn",$S$3&lt;&gt;0),((((((SUM($S$3+$S$4+$S$5+$S$6)*12)+$S$7)/1850)*2*24)+((((SUM($S$3+$S$4+$S$5+$S$6)*12)+$S$7)/1850)*0.45*10))*14.94/24)+((($S$10*48/7)+($S$12*20/7))*14.94/24),"")</f>
        <v/>
      </c>
      <c r="H5" s="183" t="str">
        <f>IF(AND($O$8&lt;&gt;"Lønnstrinn",$S$3&lt;&gt;0),(((((SUM($S$3+$S$4+$S$5+$S$6)*12)+$S$7)/1850)*2*10)+((((SUM($S$3+$S$4+$S$5+$S$6)*12)+$S$7)/1850)*1.5*6))*(SUM($R$18-$R$23)/16)+((($S$12*4)+((((SUM($S$3+$S$4+$S$5+$S$6)*12)+$S$7)/1850)*0.45*10))*$R$23/16),"")</f>
        <v/>
      </c>
      <c r="I5" s="183" t="str">
        <f>IF(AND($O$8&lt;&gt;"Lønnstrinn",$S$3&lt;&gt;0),((((((SUM($S$3+$S$4+$S$5+$S$6)*12)+$S$7)/1850)*2*24)+($S$10*24))*11.33/24)+((($S$10*24)+((((SUM($S$3+$S$4+$S$5+$S$6)*12)+$S$7)/1850)*0.45*10))*2/24),"")</f>
        <v/>
      </c>
      <c r="J5" s="183" t="str">
        <f>IF(AND($O$8&lt;&gt;"Lønnstrinn",$S$3&lt;&gt;0),((((((SUM($S$3+$S$4+$S$5+$S$6)*12)+$S$7)/1850)*2*24)+((((SUM($S$3+$S$4+$S$5+$S$6)*12)+$S$7)/1850)*0.45*10))*16.06/24)+((($S$10*48/7)+($S$12*20/7))*16.06/24),"")</f>
        <v/>
      </c>
      <c r="K5" s="183" t="str">
        <f>IF(AND($O$8&lt;&gt;"Lønnstrinn",$S$3&lt;&gt;0),(($S$12*4)+((((SUM($S$3+$S$4+$S$5+$S$6)*12)+$S$7)/1850)*0.45*10))*($S$23/16)+((((((SUM($S$3+$S$4+$S$5+$S$6)*12)+$S$7)/1850)*1.5*6)+((((SUM($S$3+$S$4+$S$5+$S$6)*12)+$S$7)/1850)*2*10))*SUM($S$18-$S$23)/16),"")</f>
        <v/>
      </c>
      <c r="L5" s="183" t="str">
        <f>IF(AND($O$8&lt;&gt;"Lønnstrinn",$S$3&lt;&gt;0),((((((SUM($S$3+$S$4+$S$5+$S$6)*12)+$S$7)/1850)*2*24)+($S$11*24))*6.33/24)+((($S$11*24)+((((SUM($S$3+$S$4+$S$5+$S$6)*12)+$S$7)/1850)*0.45*10))*7/24),"")</f>
        <v/>
      </c>
      <c r="M5" s="184" t="str">
        <f>IF(AND($O$8&lt;&gt;"Lønnstrinn",$S$3&lt;&gt;0),((((((SUM($S$3+$S$4+$S$5+$S$6)*12)+$S$7)/1850)*2*24)+((((SUM($S$3+$S$4+$S$5+$S$6)*12)+$S$7)/1850)*0.45*10))*16.06/24)+((($S$10*48/7)+($S$12*20/7))*16.06/24),"")</f>
        <v/>
      </c>
      <c r="N5" s="172"/>
      <c r="O5" s="225"/>
      <c r="P5" s="246" t="s">
        <v>259</v>
      </c>
      <c r="Q5" s="247"/>
      <c r="R5" s="248"/>
      <c r="S5" s="211">
        <v>1100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6" s="3" customFormat="1" ht="12" customHeight="1">
      <c r="A6" s="174">
        <v>19</v>
      </c>
      <c r="B6" s="175">
        <f>((((VLOOKUP(A6,Lønnstabeller!$A$2:$CG$90,$S$9-1997+2,FALSE)/1850)*2*10)+((VLOOKUP(A6,Lønnstabeller!$A$2:$CG$90,$S$9-1997+2,FALSE)/1850)*1.5*6))*((SUM($P$18-$P$23)/16)))+((($S$12*4)+((VLOOKUP(A6,Lønnstabeller!$A$2:$CG$90,$S$9-1997+2,FALSE)/1850)*0.45*10))*$P$23/16)</f>
        <v>2524.9864864864862</v>
      </c>
      <c r="C6" s="176">
        <f>((((VLOOKUP(A6,Lønnstabeller!$A$2:$CG$90,$S$9-1997+2,FALSE)/1850)*2*24)+($S$10*24))*9.67/24)+((($S$11*24)+((VLOOKUP(A6,Lønnstabeller!$A$2:$CG$90,$S$9-1997+2,FALSE)/1850)*0.45*10))*2/24)</f>
        <v>4496.94027027027</v>
      </c>
      <c r="D6" s="176">
        <f>((((VLOOKUP(A6,Lønnstabeller!$A$2:$CG$90,$S$9-1997+2,FALSE)/1850)*2*24)+((VLOOKUP(A6,Lønnstabeller!$A$2:$CG$90,$S$9-1997+2,FALSE)/1850)*0.45*10))*13.28/24)+((($S$11*48/7)+($S$12*20/7))*13.28/24)</f>
        <v>5794.6604890604876</v>
      </c>
      <c r="E6" s="176">
        <f>((((VLOOKUP(A6,Lønnstabeller!$A$2:$CG$90,$S$9-1997+2,FALSE)/1850)*2*10)+((VLOOKUP(A6,Lønnstabeller!$A$2:$CG$90,$S$9-1997+2,FALSE)/1850)*1.5*6))*8.67/16)+((($S$12*4)+((VLOOKUP(A6,Lønnstabeller!$A$2:$CG$90,$S$9-1997+2,FALSE)/1850)*0.45*10))*2/16)</f>
        <v>3098.9474324324319</v>
      </c>
      <c r="F6" s="176">
        <f>((((VLOOKUP(A6,Lønnstabeller!$A$2:$CG$90,$S$9-1997+2,FALSE)/1850)*2*24)+($S$10*24))*11.33/24)+((($S$11*24)+((VLOOKUP(A6,Lønnstabeller!$A$2:$CG$90,$S$9-1997+2,FALSE)/1850)*0.45*10))*2.25/24)</f>
        <v>5259.5225675675674</v>
      </c>
      <c r="G6" s="176">
        <f>((((VLOOKUP(A6,Lønnstabeller!$A$2:$CG$90,$S$9-1997+2,FALSE)/1850)*2*24)+((VLOOKUP(A6,Lønnstabeller!$A$2:$CG$90,$S$9-1997+2,FALSE)/1850)*0.45*10))*14.94/24)+((($S$10*48/7)+($S$12*20/7))*14.94/24)</f>
        <v>6518.9930501930494</v>
      </c>
      <c r="H6" s="176">
        <f>(((VLOOKUP(A6,Lønnstabeller!$A$2:$CG$90,$S$9-1997+2,FALSE)/1850)*2*10)+((VLOOKUP(A6,Lønnstabeller!$A$2:$CG$90,$S$9-1997+2,FALSE)/1850)*1.5*6))*(SUM($R$18-$R$23)/16)+((($S$12*4)+((VLOOKUP(A6,Lønnstabeller!$A$2:$CG$90,$S$9-1997+2,FALSE)/1850)*0.45*10))*$R$23/16)</f>
        <v>2181.2972972972971</v>
      </c>
      <c r="I6" s="176">
        <f>((((VLOOKUP(A6,Lønnstabeller!$A$2:$CG$90,$S$9-1997+2,FALSE)/1850)*2*24)+($S$10*24))*11.33/24)+((($S$10*24)+((VLOOKUP(A6,Lønnstabeller!$A$2:$CG$90,$S$9-1997+2,FALSE)/1850)*0.45*10))*2/24)</f>
        <v>5234.3840540540541</v>
      </c>
      <c r="J6" s="176">
        <f>((((VLOOKUP(A6,Lønnstabeller!$A$2:$CG$90,$S$9-1997+2,FALSE)/1850)*2*24)+((VLOOKUP(A6,Lønnstabeller!$A$2:$CG$90,$S$9-1997+2,FALSE)/1850)*0.45*10))*16.06/24)+((($S$10*48/7)+($S$12*20/7))*16.06/24)</f>
        <v>7007.6993564993545</v>
      </c>
      <c r="K6" s="176">
        <f>(($S$12*4)+((VLOOKUP(A6,Lønnstabeller!$A$2:$CG$90,$S$9-1997+2,FALSE)/1850)*0.45*10))*($S$23/16)+((((VLOOKUP(A6,Lønnstabeller!$A$2:$CG$90,$S$9-1997+2,FALSE)/1850)*1.5*6)+((VLOOKUP(A6,Lønnstabeller!$A$2:$CG$90,$S$9-1997+2,FALSE)/1850)*2*10))*SUM($S$18-$S$23)/16)</f>
        <v>760.75675675675666</v>
      </c>
      <c r="L6" s="176">
        <f>((((VLOOKUP(A6,Lønnstabeller!$A$2:$CG$90,$S$9-1997+2,FALSE)/1850)*2*24)+($S$11*24))*6.33/24)+((($S$11*24)+((VLOOKUP(A6,Lønnstabeller!$A$2:$CG$90,$S$9-1997+2,FALSE)/1850)*0.45*10))*7/24)</f>
        <v>3515.9381081081078</v>
      </c>
      <c r="M6" s="177">
        <f>((((VLOOKUP(A6,Lønnstabeller!$A$2:$CG$90,$S$9-1997+2,FALSE)/1850)*2*24)+((VLOOKUP(A6,Lønnstabeller!$A$2:$CG$90,$S$9-1997+2,FALSE)/1850)*0.45*10))*16.06/24)+((($S$10*48/7)+($S$12*20/7))*16.06/24)</f>
        <v>7007.6993564993545</v>
      </c>
      <c r="N6" s="172"/>
      <c r="O6" s="225"/>
      <c r="P6" s="246" t="s">
        <v>260</v>
      </c>
      <c r="Q6" s="247"/>
      <c r="R6" s="248"/>
      <c r="S6" s="21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6" s="3" customFormat="1" ht="12" customHeight="1" thickBot="1">
      <c r="A7" s="174">
        <v>20</v>
      </c>
      <c r="B7" s="175">
        <f>((((VLOOKUP(A7,Lønnstabeller!$A$2:$CG$90,$S$9-1997+2,FALSE)/1850)*2*10)+((VLOOKUP(A7,Lønnstabeller!$A$2:$CG$90,$S$9-1997+2,FALSE)/1850)*1.5*6))*((SUM($P$18-$P$23)/16)))+((($S$12*4)+((VLOOKUP(A7,Lønnstabeller!$A$2:$CG$90,$S$9-1997+2,FALSE)/1850)*0.45*10))*$P$23/16)</f>
        <v>2550.0540540540537</v>
      </c>
      <c r="C7" s="176">
        <f>((((VLOOKUP(A7,Lønnstabeller!$A$2:$CG$90,$S$9-1997+2,FALSE)/1850)*2*24)+($S$10*24))*9.67/24)+((($S$11*24)+((VLOOKUP(A7,Lønnstabeller!$A$2:$CG$90,$S$9-1997+2,FALSE)/1850)*0.45*10))*2/24)</f>
        <v>4534.2389189189189</v>
      </c>
      <c r="D7" s="176">
        <f>((((VLOOKUP(A7,Lønnstabeller!$A$2:$CG$90,$S$9-1997+2,FALSE)/1850)*2*24)+((VLOOKUP(A7,Lønnstabeller!$A$2:$CG$90,$S$9-1997+2,FALSE)/1850)*0.45*10))*13.28/24)+((($S$11*48/7)+($S$12*20/7))*13.28/24)</f>
        <v>5849.6199485199486</v>
      </c>
      <c r="E7" s="176">
        <f>((((VLOOKUP(A7,Lønnstabeller!$A$2:$CG$90,$S$9-1997+2,FALSE)/1850)*2*10)+((VLOOKUP(A7,Lønnstabeller!$A$2:$CG$90,$S$9-1997+2,FALSE)/1850)*1.5*6))*8.67/16)+((($S$12*4)+((VLOOKUP(A7,Lønnstabeller!$A$2:$CG$90,$S$9-1997+2,FALSE)/1850)*0.45*10))*2/16)</f>
        <v>3129.74152027027</v>
      </c>
      <c r="F7" s="176">
        <f>((((VLOOKUP(A7,Lønnstabeller!$A$2:$CG$90,$S$9-1997+2,FALSE)/1850)*2*24)+($S$10*24))*11.33/24)+((($S$11*24)+((VLOOKUP(A7,Lønnstabeller!$A$2:$CG$90,$S$9-1997+2,FALSE)/1850)*0.45*10))*2.25/24)</f>
        <v>5303.1909797297294</v>
      </c>
      <c r="G7" s="176">
        <f>((((VLOOKUP(A7,Lønnstabeller!$A$2:$CG$90,$S$9-1997+2,FALSE)/1850)*2*24)+((VLOOKUP(A7,Lønnstabeller!$A$2:$CG$90,$S$9-1997+2,FALSE)/1850)*0.45*10))*14.94/24)+((($S$10*48/7)+($S$12*20/7))*14.94/24)</f>
        <v>6580.8224420849428</v>
      </c>
      <c r="H7" s="176">
        <f>(((VLOOKUP(A7,Lønnstabeller!$A$2:$CG$90,$S$9-1997+2,FALSE)/1850)*2*10)+((VLOOKUP(A7,Lønnstabeller!$A$2:$CG$90,$S$9-1997+2,FALSE)/1850)*1.5*6))*(SUM($R$18-$R$23)/16)+((($S$12*4)+((VLOOKUP(A7,Lønnstabeller!$A$2:$CG$90,$S$9-1997+2,FALSE)/1850)*0.45*10))*$R$23/16)</f>
        <v>2202.9358108108104</v>
      </c>
      <c r="I7" s="176">
        <f>((((VLOOKUP(A7,Lønnstabeller!$A$2:$CG$90,$S$9-1997+2,FALSE)/1850)*2*24)+($S$10*24))*11.33/24)+((($S$10*24)+((VLOOKUP(A7,Lønnstabeller!$A$2:$CG$90,$S$9-1997+2,FALSE)/1850)*0.45*10))*2/24)</f>
        <v>5277.9637837837836</v>
      </c>
      <c r="J7" s="176">
        <f>((((VLOOKUP(A7,Lønnstabeller!$A$2:$CG$90,$S$9-1997+2,FALSE)/1850)*2*24)+((VLOOKUP(A7,Lønnstabeller!$A$2:$CG$90,$S$9-1997+2,FALSE)/1850)*0.45*10))*16.06/24)+((($S$10*48/7)+($S$12*20/7))*16.06/24)</f>
        <v>7074.1638835263839</v>
      </c>
      <c r="K7" s="176">
        <f>(($S$12*4)+((VLOOKUP(A7,Lønnstabeller!$A$2:$CG$90,$S$9-1997+2,FALSE)/1850)*0.45*10))*($S$23/16)+((((VLOOKUP(A7,Lønnstabeller!$A$2:$CG$90,$S$9-1997+2,FALSE)/1850)*1.5*6)+((VLOOKUP(A7,Lønnstabeller!$A$2:$CG$90,$S$9-1997+2,FALSE)/1850)*2*10))*SUM($S$18-$S$23)/16)</f>
        <v>767.91047297297291</v>
      </c>
      <c r="L7" s="176">
        <f>((((VLOOKUP(A7,Lønnstabeller!$A$2:$CG$90,$S$9-1997+2,FALSE)/1850)*2*24)+($S$11*24))*6.33/24)+((($S$11*24)+((VLOOKUP(A7,Lønnstabeller!$A$2:$CG$90,$S$9-1997+2,FALSE)/1850)*0.45*10))*7/24)</f>
        <v>3542.3725675675673</v>
      </c>
      <c r="M7" s="177">
        <f>((((VLOOKUP(A7,Lønnstabeller!$A$2:$CG$90,$S$9-1997+2,FALSE)/1850)*2*24)+((VLOOKUP(A7,Lønnstabeller!$A$2:$CG$90,$S$9-1997+2,FALSE)/1850)*0.45*10))*16.06/24)+((($S$10*48/7)+($S$12*20/7))*16.06/24)</f>
        <v>7074.1638835263839</v>
      </c>
      <c r="N7" s="172"/>
      <c r="O7" s="226"/>
      <c r="P7" s="249" t="s">
        <v>261</v>
      </c>
      <c r="Q7" s="250"/>
      <c r="R7" s="251"/>
      <c r="S7" s="212">
        <v>100000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s="3" customFormat="1" ht="12" customHeight="1">
      <c r="A8" s="174">
        <v>21</v>
      </c>
      <c r="B8" s="175">
        <f>((((VLOOKUP(A8,Lønnstabeller!$A$2:$CG$90,$S$9-1997+2,FALSE)/1850)*2*10)+((VLOOKUP(A8,Lønnstabeller!$A$2:$CG$90,$S$9-1997+2,FALSE)/1850)*1.5*6))*((SUM($P$18-$P$23)/16)))+((($S$12*4)+((VLOOKUP(A8,Lønnstabeller!$A$2:$CG$90,$S$9-1997+2,FALSE)/1850)*0.45*10))*$P$23/16)</f>
        <v>2578.7027027027029</v>
      </c>
      <c r="C8" s="176">
        <f>((((VLOOKUP(A8,Lønnstabeller!$A$2:$CG$90,$S$9-1997+2,FALSE)/1850)*2*24)+($S$10*24))*9.67/24)+((($S$11*24)+((VLOOKUP(A8,Lønnstabeller!$A$2:$CG$90,$S$9-1997+2,FALSE)/1850)*0.45*10))*2/24)</f>
        <v>4576.8659459459459</v>
      </c>
      <c r="D8" s="176">
        <f>((((VLOOKUP(A8,Lønnstabeller!$A$2:$CG$90,$S$9-1997+2,FALSE)/1850)*2*24)+((VLOOKUP(A8,Lønnstabeller!$A$2:$CG$90,$S$9-1997+2,FALSE)/1850)*0.45*10))*13.28/24)+((($S$11*48/7)+($S$12*20/7))*13.28/24)</f>
        <v>5912.4307593307585</v>
      </c>
      <c r="E8" s="176">
        <f>((((VLOOKUP(A8,Lønnstabeller!$A$2:$CG$90,$S$9-1997+2,FALSE)/1850)*2*10)+((VLOOKUP(A8,Lønnstabeller!$A$2:$CG$90,$S$9-1997+2,FALSE)/1850)*1.5*6))*8.67/16)+((($S$12*4)+((VLOOKUP(A8,Lønnstabeller!$A$2:$CG$90,$S$9-1997+2,FALSE)/1850)*0.45*10))*2/16)</f>
        <v>3164.9347635135136</v>
      </c>
      <c r="F8" s="176">
        <f>((((VLOOKUP(A8,Lønnstabeller!$A$2:$CG$90,$S$9-1997+2,FALSE)/1850)*2*24)+($S$10*24))*11.33/24)+((($S$11*24)+((VLOOKUP(A8,Lønnstabeller!$A$2:$CG$90,$S$9-1997+2,FALSE)/1850)*0.45*10))*2.25/24)</f>
        <v>5353.0977364864866</v>
      </c>
      <c r="G8" s="176">
        <f>((((VLOOKUP(A8,Lønnstabeller!$A$2:$CG$90,$S$9-1997+2,FALSE)/1850)*2*24)+((VLOOKUP(A8,Lønnstabeller!$A$2:$CG$90,$S$9-1997+2,FALSE)/1850)*0.45*10))*14.94/24)+((($S$10*48/7)+($S$12*20/7))*14.94/24)</f>
        <v>6651.4846042471054</v>
      </c>
      <c r="H8" s="176">
        <f>(((VLOOKUP(A8,Lønnstabeller!$A$2:$CG$90,$S$9-1997+2,FALSE)/1850)*2*10)+((VLOOKUP(A8,Lønnstabeller!$A$2:$CG$90,$S$9-1997+2,FALSE)/1850)*1.5*6))*(SUM($R$18-$R$23)/16)+((($S$12*4)+((VLOOKUP(A8,Lønnstabeller!$A$2:$CG$90,$S$9-1997+2,FALSE)/1850)*0.45*10))*$R$23/16)</f>
        <v>2227.6655405405409</v>
      </c>
      <c r="I8" s="176">
        <f>((((VLOOKUP(A8,Lønnstabeller!$A$2:$CG$90,$S$9-1997+2,FALSE)/1850)*2*24)+($S$10*24))*11.33/24)+((($S$10*24)+((VLOOKUP(A8,Lønnstabeller!$A$2:$CG$90,$S$9-1997+2,FALSE)/1850)*0.45*10))*2/24)</f>
        <v>5327.7691891891891</v>
      </c>
      <c r="J8" s="176">
        <f>((((VLOOKUP(A8,Lønnstabeller!$A$2:$CG$90,$S$9-1997+2,FALSE)/1850)*2*24)+((VLOOKUP(A8,Lønnstabeller!$A$2:$CG$90,$S$9-1997+2,FALSE)/1850)*0.45*10))*16.06/24)+((($S$10*48/7)+($S$12*20/7))*16.06/24)</f>
        <v>7150.1233429858421</v>
      </c>
      <c r="K8" s="176">
        <f>(($S$12*4)+((VLOOKUP(A8,Lønnstabeller!$A$2:$CG$90,$S$9-1997+2,FALSE)/1850)*0.45*10))*($S$23/16)+((((VLOOKUP(A8,Lønnstabeller!$A$2:$CG$90,$S$9-1997+2,FALSE)/1850)*1.5*6)+((VLOOKUP(A8,Lønnstabeller!$A$2:$CG$90,$S$9-1997+2,FALSE)/1850)*2*10))*SUM($S$18-$S$23)/16)</f>
        <v>776.08614864864876</v>
      </c>
      <c r="L8" s="176">
        <f>((((VLOOKUP(A8,Lønnstabeller!$A$2:$CG$90,$S$9-1997+2,FALSE)/1850)*2*24)+($S$11*24))*6.33/24)+((($S$11*24)+((VLOOKUP(A8,Lønnstabeller!$A$2:$CG$90,$S$9-1997+2,FALSE)/1850)*0.45*10))*7/24)</f>
        <v>3572.5833783783792</v>
      </c>
      <c r="M8" s="177">
        <f>((((VLOOKUP(A8,Lønnstabeller!$A$2:$CG$90,$S$9-1997+2,FALSE)/1850)*2*24)+((VLOOKUP(A8,Lønnstabeller!$A$2:$CG$90,$S$9-1997+2,FALSE)/1850)*0.45*10))*16.06/24)+((($S$10*48/7)+($S$12*20/7))*16.06/24)</f>
        <v>7150.1233429858421</v>
      </c>
      <c r="N8" s="172"/>
      <c r="O8" s="209" t="s">
        <v>166</v>
      </c>
      <c r="P8" s="234" t="s">
        <v>263</v>
      </c>
      <c r="Q8" s="235"/>
      <c r="R8" s="235"/>
      <c r="S8" s="236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3" customFormat="1" ht="12" customHeight="1">
      <c r="A9" s="174">
        <v>22</v>
      </c>
      <c r="B9" s="175">
        <f>((((VLOOKUP(A9,Lønnstabeller!$A$2:$CG$90,$S$9-1997+2,FALSE)/1850)*2*10)+((VLOOKUP(A9,Lønnstabeller!$A$2:$CG$90,$S$9-1997+2,FALSE)/1850)*1.5*6))*((SUM($P$18-$P$23)/16)))+((($S$12*4)+((VLOOKUP(A9,Lønnstabeller!$A$2:$CG$90,$S$9-1997+2,FALSE)/1850)*0.45*10))*$P$23/16)</f>
        <v>2604.4864864864862</v>
      </c>
      <c r="C9" s="176">
        <f>((((VLOOKUP(A9,Lønnstabeller!$A$2:$CG$90,$S$9-1997+2,FALSE)/1850)*2*24)+($S$10*24))*9.67/24)+((($S$11*24)+((VLOOKUP(A9,Lønnstabeller!$A$2:$CG$90,$S$9-1997+2,FALSE)/1850)*0.45*10))*2/24)</f>
        <v>4615.23027027027</v>
      </c>
      <c r="D9" s="176">
        <f>((((VLOOKUP(A9,Lønnstabeller!$A$2:$CG$90,$S$9-1997+2,FALSE)/1850)*2*24)+((VLOOKUP(A9,Lønnstabeller!$A$2:$CG$90,$S$9-1997+2,FALSE)/1850)*0.45*10))*13.28/24)+((($S$11*48/7)+($S$12*20/7))*13.28/24)</f>
        <v>5968.9604890604878</v>
      </c>
      <c r="E9" s="176">
        <f>((((VLOOKUP(A9,Lønnstabeller!$A$2:$CG$90,$S$9-1997+2,FALSE)/1850)*2*10)+((VLOOKUP(A9,Lønnstabeller!$A$2:$CG$90,$S$9-1997+2,FALSE)/1850)*1.5*6))*8.67/16)+((($S$12*4)+((VLOOKUP(A9,Lønnstabeller!$A$2:$CG$90,$S$9-1997+2,FALSE)/1850)*0.45*10))*2/16)</f>
        <v>3196.608682432432</v>
      </c>
      <c r="F9" s="176">
        <f>((((VLOOKUP(A9,Lønnstabeller!$A$2:$CG$90,$S$9-1997+2,FALSE)/1850)*2*24)+($S$10*24))*11.33/24)+((($S$11*24)+((VLOOKUP(A9,Lønnstabeller!$A$2:$CG$90,$S$9-1997+2,FALSE)/1850)*0.45*10))*2.25/24)</f>
        <v>5398.0138175675665</v>
      </c>
      <c r="G9" s="176">
        <f>((((VLOOKUP(A9,Lønnstabeller!$A$2:$CG$90,$S$9-1997+2,FALSE)/1850)*2*24)+((VLOOKUP(A9,Lønnstabeller!$A$2:$CG$90,$S$9-1997+2,FALSE)/1850)*0.45*10))*14.94/24)+((($S$10*48/7)+($S$12*20/7))*14.94/24)</f>
        <v>6715.0805501930481</v>
      </c>
      <c r="H9" s="176">
        <f>(((VLOOKUP(A9,Lønnstabeller!$A$2:$CG$90,$S$9-1997+2,FALSE)/1850)*2*10)+((VLOOKUP(A9,Lønnstabeller!$A$2:$CG$90,$S$9-1997+2,FALSE)/1850)*1.5*6))*(SUM($R$18-$R$23)/16)+((($S$12*4)+((VLOOKUP(A9,Lønnstabeller!$A$2:$CG$90,$S$9-1997+2,FALSE)/1850)*0.45*10))*$R$23/16)</f>
        <v>2249.9222972972971</v>
      </c>
      <c r="I9" s="176">
        <f>((((VLOOKUP(A9,Lønnstabeller!$A$2:$CG$90,$S$9-1997+2,FALSE)/1850)*2*24)+($S$10*24))*11.33/24)+((($S$10*24)+((VLOOKUP(A9,Lønnstabeller!$A$2:$CG$90,$S$9-1997+2,FALSE)/1850)*0.45*10))*2/24)</f>
        <v>5372.5940540540532</v>
      </c>
      <c r="J9" s="176">
        <f>((((VLOOKUP(A9,Lønnstabeller!$A$2:$CG$90,$S$9-1997+2,FALSE)/1850)*2*24)+((VLOOKUP(A9,Lønnstabeller!$A$2:$CG$90,$S$9-1997+2,FALSE)/1850)*0.45*10))*16.06/24)+((($S$10*48/7)+($S$12*20/7))*16.06/24)</f>
        <v>7218.486856499354</v>
      </c>
      <c r="K9" s="176">
        <f>(($S$12*4)+((VLOOKUP(A9,Lønnstabeller!$A$2:$CG$90,$S$9-1997+2,FALSE)/1850)*0.45*10))*($S$23/16)+((((VLOOKUP(A9,Lønnstabeller!$A$2:$CG$90,$S$9-1997+2,FALSE)/1850)*1.5*6)+((VLOOKUP(A9,Lønnstabeller!$A$2:$CG$90,$S$9-1997+2,FALSE)/1850)*2*10))*SUM($S$18-$S$23)/16)</f>
        <v>783.44425675675666</v>
      </c>
      <c r="L9" s="176">
        <f>((((VLOOKUP(A9,Lønnstabeller!$A$2:$CG$90,$S$9-1997+2,FALSE)/1850)*2*24)+($S$11*24))*6.33/24)+((($S$11*24)+((VLOOKUP(A9,Lønnstabeller!$A$2:$CG$90,$S$9-1997+2,FALSE)/1850)*0.45*10))*7/24)</f>
        <v>3599.7731081081079</v>
      </c>
      <c r="M9" s="177">
        <f>((((VLOOKUP(A9,Lønnstabeller!$A$2:$CG$90,$S$9-1997+2,FALSE)/1850)*2*24)+((VLOOKUP(A9,Lønnstabeller!$A$2:$CG$90,$S$9-1997+2,FALSE)/1850)*0.45*10))*16.06/24)+((($S$10*48/7)+($S$12*20/7))*16.06/24)</f>
        <v>7218.486856499354</v>
      </c>
      <c r="N9" s="172"/>
      <c r="O9" s="210">
        <v>72</v>
      </c>
      <c r="P9" s="237" t="s">
        <v>239</v>
      </c>
      <c r="Q9" s="238"/>
      <c r="R9" s="239"/>
      <c r="S9" s="185">
        <v>2023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3" customFormat="1" ht="12" customHeight="1">
      <c r="A10" s="174">
        <v>23</v>
      </c>
      <c r="B10" s="175">
        <f>((((VLOOKUP(A10,Lønnstabeller!$A$2:$CG$90,$S$9-1997+2,FALSE)/1850)*2*10)+((VLOOKUP(A10,Lønnstabeller!$A$2:$CG$90,$S$9-1997+2,FALSE)/1850)*1.5*6))*((SUM($P$18-$P$23)/16)))+((($S$12*4)+((VLOOKUP(A10,Lønnstabeller!$A$2:$CG$90,$S$9-1997+2,FALSE)/1850)*0.45*10))*$P$23/16)</f>
        <v>2632.4189189189192</v>
      </c>
      <c r="C10" s="176">
        <f>((((VLOOKUP(A10,Lønnstabeller!$A$2:$CG$90,$S$9-1997+2,FALSE)/1850)*2*24)+($S$10*24))*9.67/24)+((($S$11*24)+((VLOOKUP(A10,Lønnstabeller!$A$2:$CG$90,$S$9-1997+2,FALSE)/1850)*0.45*10))*2/24)</f>
        <v>4656.7916216216208</v>
      </c>
      <c r="D10" s="176">
        <f>((((VLOOKUP(A10,Lønnstabeller!$A$2:$CG$90,$S$9-1997+2,FALSE)/1850)*2*24)+((VLOOKUP(A10,Lønnstabeller!$A$2:$CG$90,$S$9-1997+2,FALSE)/1850)*0.45*10))*13.28/24)+((($S$11*48/7)+($S$12*20/7))*13.28/24)</f>
        <v>6030.2010296010285</v>
      </c>
      <c r="E10" s="176">
        <f>((((VLOOKUP(A10,Lønnstabeller!$A$2:$CG$90,$S$9-1997+2,FALSE)/1850)*2*10)+((VLOOKUP(A10,Lønnstabeller!$A$2:$CG$90,$S$9-1997+2,FALSE)/1850)*1.5*6))*8.67/16)+((($S$12*4)+((VLOOKUP(A10,Lønnstabeller!$A$2:$CG$90,$S$9-1997+2,FALSE)/1850)*0.45*10))*2/16)</f>
        <v>3230.9220945945949</v>
      </c>
      <c r="F10" s="176">
        <f>((((VLOOKUP(A10,Lønnstabeller!$A$2:$CG$90,$S$9-1997+2,FALSE)/1850)*2*24)+($S$10*24))*11.33/24)+((($S$11*24)+((VLOOKUP(A10,Lønnstabeller!$A$2:$CG$90,$S$9-1997+2,FALSE)/1850)*0.45*10))*2.25/24)</f>
        <v>5446.6729054054058</v>
      </c>
      <c r="G10" s="176">
        <f>((((VLOOKUP(A10,Lønnstabeller!$A$2:$CG$90,$S$9-1997+2,FALSE)/1850)*2*24)+((VLOOKUP(A10,Lønnstabeller!$A$2:$CG$90,$S$9-1997+2,FALSE)/1850)*0.45*10))*14.94/24)+((($S$10*48/7)+($S$12*20/7))*14.94/24)</f>
        <v>6783.9761583011586</v>
      </c>
      <c r="H10" s="176">
        <f>(((VLOOKUP(A10,Lønnstabeller!$A$2:$CG$90,$S$9-1997+2,FALSE)/1850)*2*10)+((VLOOKUP(A10,Lønnstabeller!$A$2:$CG$90,$S$9-1997+2,FALSE)/1850)*1.5*6))*(SUM($R$18-$R$23)/16)+((($S$12*4)+((VLOOKUP(A10,Lønnstabeller!$A$2:$CG$90,$S$9-1997+2,FALSE)/1850)*0.45*10))*$R$23/16)</f>
        <v>2274.0337837837837</v>
      </c>
      <c r="I10" s="176">
        <f>((((VLOOKUP(A10,Lønnstabeller!$A$2:$CG$90,$S$9-1997+2,FALSE)/1850)*2*24)+($S$10*24))*11.33/24)+((($S$10*24)+((VLOOKUP(A10,Lønnstabeller!$A$2:$CG$90,$S$9-1997+2,FALSE)/1850)*0.45*10))*2/24)</f>
        <v>5421.1543243243241</v>
      </c>
      <c r="J10" s="176">
        <f>((((VLOOKUP(A10,Lønnstabeller!$A$2:$CG$90,$S$9-1997+2,FALSE)/1850)*2*24)+((VLOOKUP(A10,Lønnstabeller!$A$2:$CG$90,$S$9-1997+2,FALSE)/1850)*0.45*10))*16.06/24)+((($S$10*48/7)+($S$12*20/7))*16.06/24)</f>
        <v>7292.5473294723279</v>
      </c>
      <c r="K10" s="176">
        <f>(($S$12*4)+((VLOOKUP(A10,Lønnstabeller!$A$2:$CG$90,$S$9-1997+2,FALSE)/1850)*0.45*10))*($S$23/16)+((((VLOOKUP(A10,Lønnstabeller!$A$2:$CG$90,$S$9-1997+2,FALSE)/1850)*1.5*6)+((VLOOKUP(A10,Lønnstabeller!$A$2:$CG$90,$S$9-1997+2,FALSE)/1850)*2*10))*SUM($S$18-$S$23)/16)</f>
        <v>791.41554054054063</v>
      </c>
      <c r="L10" s="176">
        <f>((((VLOOKUP(A10,Lønnstabeller!$A$2:$CG$90,$S$9-1997+2,FALSE)/1850)*2*24)+($S$11*24))*6.33/24)+((($S$11*24)+((VLOOKUP(A10,Lønnstabeller!$A$2:$CG$90,$S$9-1997+2,FALSE)/1850)*0.45*10))*7/24)</f>
        <v>3629.2286486486487</v>
      </c>
      <c r="M10" s="177">
        <f>((((VLOOKUP(A10,Lønnstabeller!$A$2:$CG$90,$S$9-1997+2,FALSE)/1850)*2*24)+((VLOOKUP(A10,Lønnstabeller!$A$2:$CG$90,$S$9-1997+2,FALSE)/1850)*0.45*10))*16.06/24)+((($S$10*48/7)+($S$12*20/7))*16.06/24)</f>
        <v>7292.5473294723279</v>
      </c>
      <c r="N10" s="172"/>
      <c r="O10" s="243" t="str">
        <f>IF($O$8="Lønnstrinn",CONCATENATE("kr ",TEXT(VLOOKUP(O9,Lønnstabeller!$A$2:$CG$90,$S$9-1997+2,FALSE),"### ###")," pr år"),IF($S$3&lt;&gt;"",CONCATENATE("Kr ",TEXT((((SUM($S$3+$S$4+$S$5+$S$6)*12)+$S$7)),"### ###")," pr år"),CONCATENATE("Angi månedslønn og tillegg")))</f>
        <v>kr 720 100 pr år</v>
      </c>
      <c r="P10" s="237" t="s">
        <v>242</v>
      </c>
      <c r="Q10" s="238"/>
      <c r="R10" s="239"/>
      <c r="S10" s="185">
        <v>65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3" customFormat="1" ht="12" customHeight="1">
      <c r="A11" s="174">
        <v>24</v>
      </c>
      <c r="B11" s="175">
        <f>((((VLOOKUP(A11,Lønnstabeller!$A$2:$CG$90,$S$9-1997+2,FALSE)/1850)*2*10)+((VLOOKUP(A11,Lønnstabeller!$A$2:$CG$90,$S$9-1997+2,FALSE)/1850)*1.5*6))*((SUM($P$18-$P$23)/16)))+((($S$12*4)+((VLOOKUP(A11,Lønnstabeller!$A$2:$CG$90,$S$9-1997+2,FALSE)/1850)*0.45*10))*$P$23/16)</f>
        <v>2661.0675675675675</v>
      </c>
      <c r="C11" s="176">
        <f>((((VLOOKUP(A11,Lønnstabeller!$A$2:$CG$90,$S$9-1997+2,FALSE)/1850)*2*24)+($S$10*24))*9.67/24)+((($S$11*24)+((VLOOKUP(A11,Lønnstabeller!$A$2:$CG$90,$S$9-1997+2,FALSE)/1850)*0.45*10))*2/24)</f>
        <v>4699.4186486486487</v>
      </c>
      <c r="D11" s="176">
        <f>((((VLOOKUP(A11,Lønnstabeller!$A$2:$CG$90,$S$9-1997+2,FALSE)/1850)*2*24)+((VLOOKUP(A11,Lønnstabeller!$A$2:$CG$90,$S$9-1997+2,FALSE)/1850)*0.45*10))*13.28/24)+((($S$11*48/7)+($S$12*20/7))*13.28/24)</f>
        <v>6093.0118404118393</v>
      </c>
      <c r="E11" s="176">
        <f>((((VLOOKUP(A11,Lønnstabeller!$A$2:$CG$90,$S$9-1997+2,FALSE)/1850)*2*10)+((VLOOKUP(A11,Lønnstabeller!$A$2:$CG$90,$S$9-1997+2,FALSE)/1850)*1.5*6))*8.67/16)+((($S$12*4)+((VLOOKUP(A11,Lønnstabeller!$A$2:$CG$90,$S$9-1997+2,FALSE)/1850)*0.45*10))*2/16)</f>
        <v>3266.1153378378381</v>
      </c>
      <c r="F11" s="176">
        <f>((((VLOOKUP(A11,Lønnstabeller!$A$2:$CG$90,$S$9-1997+2,FALSE)/1850)*2*24)+($S$10*24))*11.33/24)+((($S$11*24)+((VLOOKUP(A11,Lønnstabeller!$A$2:$CG$90,$S$9-1997+2,FALSE)/1850)*0.45*10))*2.25/24)</f>
        <v>5496.5796621621621</v>
      </c>
      <c r="G11" s="176">
        <f>((((VLOOKUP(A11,Lønnstabeller!$A$2:$CG$90,$S$9-1997+2,FALSE)/1850)*2*24)+((VLOOKUP(A11,Lønnstabeller!$A$2:$CG$90,$S$9-1997+2,FALSE)/1850)*0.45*10))*14.94/24)+((($S$10*48/7)+($S$12*20/7))*14.94/24)</f>
        <v>6854.6383204633203</v>
      </c>
      <c r="H11" s="176">
        <f>(((VLOOKUP(A11,Lønnstabeller!$A$2:$CG$90,$S$9-1997+2,FALSE)/1850)*2*10)+((VLOOKUP(A11,Lønnstabeller!$A$2:$CG$90,$S$9-1997+2,FALSE)/1850)*1.5*6))*(SUM($R$18-$R$23)/16)+((($S$12*4)+((VLOOKUP(A11,Lønnstabeller!$A$2:$CG$90,$S$9-1997+2,FALSE)/1850)*0.45*10))*$R$23/16)</f>
        <v>2298.7635135135133</v>
      </c>
      <c r="I11" s="176">
        <f>((((VLOOKUP(A11,Lønnstabeller!$A$2:$CG$90,$S$9-1997+2,FALSE)/1850)*2*24)+($S$10*24))*11.33/24)+((($S$10*24)+((VLOOKUP(A11,Lønnstabeller!$A$2:$CG$90,$S$9-1997+2,FALSE)/1850)*0.45*10))*2/24)</f>
        <v>5470.9597297297296</v>
      </c>
      <c r="J11" s="176">
        <f>((((VLOOKUP(A11,Lønnstabeller!$A$2:$CG$90,$S$9-1997+2,FALSE)/1850)*2*24)+((VLOOKUP(A11,Lønnstabeller!$A$2:$CG$90,$S$9-1997+2,FALSE)/1850)*0.45*10))*16.06/24)+((($S$10*48/7)+($S$12*20/7))*16.06/24)</f>
        <v>7368.5067889317888</v>
      </c>
      <c r="K11" s="176">
        <f>(($S$12*4)+((VLOOKUP(A11,Lønnstabeller!$A$2:$CG$90,$S$9-1997+2,FALSE)/1850)*0.45*10))*($S$23/16)+((((VLOOKUP(A11,Lønnstabeller!$A$2:$CG$90,$S$9-1997+2,FALSE)/1850)*1.5*6)+((VLOOKUP(A11,Lønnstabeller!$A$2:$CG$90,$S$9-1997+2,FALSE)/1850)*2*10))*SUM($S$18-$S$23)/16)</f>
        <v>799.59121621621625</v>
      </c>
      <c r="L11" s="176">
        <f>((((VLOOKUP(A11,Lønnstabeller!$A$2:$CG$90,$S$9-1997+2,FALSE)/1850)*2*24)+($S$11*24))*6.33/24)+((($S$11*24)+((VLOOKUP(A11,Lønnstabeller!$A$2:$CG$90,$S$9-1997+2,FALSE)/1850)*0.45*10))*7/24)</f>
        <v>3659.4394594594601</v>
      </c>
      <c r="M11" s="177">
        <f>((((VLOOKUP(A11,Lønnstabeller!$A$2:$CG$90,$S$9-1997+2,FALSE)/1850)*2*24)+((VLOOKUP(A11,Lønnstabeller!$A$2:$CG$90,$S$9-1997+2,FALSE)/1850)*0.45*10))*16.06/24)+((($S$10*48/7)+($S$12*20/7))*16.06/24)</f>
        <v>7368.5067889317888</v>
      </c>
      <c r="N11" s="172"/>
      <c r="O11" s="244"/>
      <c r="P11" s="237" t="s">
        <v>241</v>
      </c>
      <c r="Q11" s="238"/>
      <c r="R11" s="239"/>
      <c r="S11" s="185">
        <v>65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173" customFormat="1" ht="12" customHeight="1">
      <c r="A12" s="174">
        <v>25</v>
      </c>
      <c r="B12" s="175">
        <f>((((VLOOKUP(A12,Lønnstabeller!$A$2:$CG$90,$S$9-1997+2,FALSE)/1850)*2*10)+((VLOOKUP(A12,Lønnstabeller!$A$2:$CG$90,$S$9-1997+2,FALSE)/1850)*1.5*6))*((SUM($P$18-$P$23)/16)))+((($S$12*4)+((VLOOKUP(A12,Lønnstabeller!$A$2:$CG$90,$S$9-1997+2,FALSE)/1850)*0.45*10))*$P$23/16)</f>
        <v>2691.1486486486488</v>
      </c>
      <c r="C12" s="176">
        <f>((((VLOOKUP(A12,Lønnstabeller!$A$2:$CG$90,$S$9-1997+2,FALSE)/1850)*2*24)+($S$10*24))*9.67/24)+((($S$11*24)+((VLOOKUP(A12,Lønnstabeller!$A$2:$CG$90,$S$9-1997+2,FALSE)/1850)*0.45*10))*2/24)</f>
        <v>4744.1770270270263</v>
      </c>
      <c r="D12" s="176">
        <f>((((VLOOKUP(A12,Lønnstabeller!$A$2:$CG$90,$S$9-1997+2,FALSE)/1850)*2*24)+((VLOOKUP(A12,Lønnstabeller!$A$2:$CG$90,$S$9-1997+2,FALSE)/1850)*0.45*10))*13.28/24)+((($S$11*48/7)+($S$12*20/7))*13.28/24)</f>
        <v>6158.9631917631905</v>
      </c>
      <c r="E12" s="176">
        <f>((((VLOOKUP(A12,Lønnstabeller!$A$2:$CG$90,$S$9-1997+2,FALSE)/1850)*2*10)+((VLOOKUP(A12,Lønnstabeller!$A$2:$CG$90,$S$9-1997+2,FALSE)/1850)*1.5*6))*8.67/16)+((($S$12*4)+((VLOOKUP(A12,Lønnstabeller!$A$2:$CG$90,$S$9-1997+2,FALSE)/1850)*0.45*10))*2/16)</f>
        <v>3303.0682432432432</v>
      </c>
      <c r="F12" s="176">
        <f>((((VLOOKUP(A12,Lønnstabeller!$A$2:$CG$90,$S$9-1997+2,FALSE)/1850)*2*24)+($S$10*24))*11.33/24)+((($S$11*24)+((VLOOKUP(A12,Lønnstabeller!$A$2:$CG$90,$S$9-1997+2,FALSE)/1850)*0.45*10))*2.25/24)</f>
        <v>5548.981756756757</v>
      </c>
      <c r="G12" s="176">
        <f>((((VLOOKUP(A12,Lønnstabeller!$A$2:$CG$90,$S$9-1997+2,FALSE)/1850)*2*24)+((VLOOKUP(A12,Lønnstabeller!$A$2:$CG$90,$S$9-1997+2,FALSE)/1850)*0.45*10))*14.94/24)+((($S$10*48/7)+($S$12*20/7))*14.94/24)</f>
        <v>6928.8335907335913</v>
      </c>
      <c r="H12" s="176">
        <f>(((VLOOKUP(A12,Lønnstabeller!$A$2:$CG$90,$S$9-1997+2,FALSE)/1850)*2*10)+((VLOOKUP(A12,Lønnstabeller!$A$2:$CG$90,$S$9-1997+2,FALSE)/1850)*1.5*6))*(SUM($R$18-$R$23)/16)+((($S$12*4)+((VLOOKUP(A12,Lønnstabeller!$A$2:$CG$90,$S$9-1997+2,FALSE)/1850)*0.45*10))*$R$23/16)</f>
        <v>2324.7297297297296</v>
      </c>
      <c r="I12" s="176">
        <f>((((VLOOKUP(A12,Lønnstabeller!$A$2:$CG$90,$S$9-1997+2,FALSE)/1850)*2*24)+($S$10*24))*11.33/24)+((($S$10*24)+((VLOOKUP(A12,Lønnstabeller!$A$2:$CG$90,$S$9-1997+2,FALSE)/1850)*0.45*10))*2/24)</f>
        <v>5523.2554054054053</v>
      </c>
      <c r="J12" s="176">
        <f>((((VLOOKUP(A12,Lønnstabeller!$A$2:$CG$90,$S$9-1997+2,FALSE)/1850)*2*24)+((VLOOKUP(A12,Lønnstabeller!$A$2:$CG$90,$S$9-1997+2,FALSE)/1850)*0.45*10))*16.06/24)+((($S$10*48/7)+($S$12*20/7))*16.06/24)</f>
        <v>7448.2642213642212</v>
      </c>
      <c r="K12" s="176">
        <f>(($S$12*4)+((VLOOKUP(A12,Lønnstabeller!$A$2:$CG$90,$S$9-1997+2,FALSE)/1850)*0.45*10))*($S$23/16)+((((VLOOKUP(A12,Lønnstabeller!$A$2:$CG$90,$S$9-1997+2,FALSE)/1850)*1.5*6)+((VLOOKUP(A12,Lønnstabeller!$A$2:$CG$90,$S$9-1997+2,FALSE)/1850)*2*10))*SUM($S$18-$S$23)/16)</f>
        <v>808.17567567567562</v>
      </c>
      <c r="L12" s="176">
        <f>((((VLOOKUP(A12,Lønnstabeller!$A$2:$CG$90,$S$9-1997+2,FALSE)/1850)*2*24)+($S$11*24))*6.33/24)+((($S$11*24)+((VLOOKUP(A12,Lønnstabeller!$A$2:$CG$90,$S$9-1997+2,FALSE)/1850)*0.45*10))*7/24)</f>
        <v>3691.1608108108112</v>
      </c>
      <c r="M12" s="177">
        <f>((((VLOOKUP(A12,Lønnstabeller!$A$2:$CG$90,$S$9-1997+2,FALSE)/1850)*2*24)+((VLOOKUP(A12,Lønnstabeller!$A$2:$CG$90,$S$9-1997+2,FALSE)/1850)*0.45*10))*16.06/24)+((($S$10*48/7)+($S$12*20/7))*16.06/24)</f>
        <v>7448.2642213642212</v>
      </c>
      <c r="N12" s="172"/>
      <c r="O12" s="244"/>
      <c r="P12" s="237" t="s">
        <v>240</v>
      </c>
      <c r="Q12" s="238"/>
      <c r="R12" s="239"/>
      <c r="S12" s="185">
        <v>25</v>
      </c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</row>
    <row r="13" spans="1:46" s="3" customFormat="1" ht="12" customHeight="1" thickBot="1">
      <c r="A13" s="174">
        <v>26</v>
      </c>
      <c r="B13" s="175">
        <f>((((VLOOKUP(A13,Lønnstabeller!$A$2:$CG$90,$S$9-1997+2,FALSE)/1850)*2*10)+((VLOOKUP(A13,Lønnstabeller!$A$2:$CG$90,$S$9-1997+2,FALSE)/1850)*1.5*6))*((SUM($P$18-$P$23)/16)))+((($S$12*4)+((VLOOKUP(A13,Lønnstabeller!$A$2:$CG$90,$S$9-1997+2,FALSE)/1850)*0.45*10))*$P$23/16)</f>
        <v>2721.9459459459463</v>
      </c>
      <c r="C13" s="176">
        <f>((((VLOOKUP(A13,Lønnstabeller!$A$2:$CG$90,$S$9-1997+2,FALSE)/1850)*2*24)+($S$10*24))*9.67/24)+((($S$11*24)+((VLOOKUP(A13,Lønnstabeller!$A$2:$CG$90,$S$9-1997+2,FALSE)/1850)*0.45*10))*2/24)</f>
        <v>4790.0010810810818</v>
      </c>
      <c r="D13" s="176">
        <f>((((VLOOKUP(A13,Lønnstabeller!$A$2:$CG$90,$S$9-1997+2,FALSE)/1850)*2*24)+((VLOOKUP(A13,Lønnstabeller!$A$2:$CG$90,$S$9-1997+2,FALSE)/1850)*0.45*10))*13.28/24)+((($S$11*48/7)+($S$12*20/7))*13.28/24)</f>
        <v>6226.4848133848118</v>
      </c>
      <c r="E13" s="176">
        <f>((((VLOOKUP(A13,Lønnstabeller!$A$2:$CG$90,$S$9-1997+2,FALSE)/1850)*2*10)+((VLOOKUP(A13,Lønnstabeller!$A$2:$CG$90,$S$9-1997+2,FALSE)/1850)*1.5*6))*8.67/16)+((($S$12*4)+((VLOOKUP(A13,Lønnstabeller!$A$2:$CG$90,$S$9-1997+2,FALSE)/1850)*0.45*10))*2/16)</f>
        <v>3340.9009797297299</v>
      </c>
      <c r="F13" s="176">
        <f>((((VLOOKUP(A13,Lønnstabeller!$A$2:$CG$90,$S$9-1997+2,FALSE)/1850)*2*24)+($S$10*24))*11.33/24)+((($S$11*24)+((VLOOKUP(A13,Lønnstabeller!$A$2:$CG$90,$S$9-1997+2,FALSE)/1850)*0.45*10))*2.25/24)</f>
        <v>5602.6315202702708</v>
      </c>
      <c r="G13" s="176">
        <f>((((VLOOKUP(A13,Lønnstabeller!$A$2:$CG$90,$S$9-1997+2,FALSE)/1850)*2*24)+((VLOOKUP(A13,Lønnstabeller!$A$2:$CG$90,$S$9-1997+2,FALSE)/1850)*0.45*10))*14.94/24)+((($S$10*48/7)+($S$12*20/7))*14.94/24)</f>
        <v>7004.7954150579153</v>
      </c>
      <c r="H13" s="176">
        <f>(((VLOOKUP(A13,Lønnstabeller!$A$2:$CG$90,$S$9-1997+2,FALSE)/1850)*2*10)+((VLOOKUP(A13,Lønnstabeller!$A$2:$CG$90,$S$9-1997+2,FALSE)/1850)*1.5*6))*(SUM($R$18-$R$23)/16)+((($S$12*4)+((VLOOKUP(A13,Lønnstabeller!$A$2:$CG$90,$S$9-1997+2,FALSE)/1850)*0.45*10))*$R$23/16)</f>
        <v>2351.3141891891896</v>
      </c>
      <c r="I13" s="176">
        <f>((((VLOOKUP(A13,Lønnstabeller!$A$2:$CG$90,$S$9-1997+2,FALSE)/1850)*2*24)+($S$10*24))*11.33/24)+((($S$10*24)+((VLOOKUP(A13,Lønnstabeller!$A$2:$CG$90,$S$9-1997+2,FALSE)/1850)*0.45*10))*2/24)</f>
        <v>5576.7962162162166</v>
      </c>
      <c r="J13" s="176">
        <f>((((VLOOKUP(A13,Lønnstabeller!$A$2:$CG$90,$S$9-1997+2,FALSE)/1850)*2*24)+((VLOOKUP(A13,Lønnstabeller!$A$2:$CG$90,$S$9-1997+2,FALSE)/1850)*0.45*10))*16.06/24)+((($S$10*48/7)+($S$12*20/7))*16.06/24)</f>
        <v>7529.9206402831387</v>
      </c>
      <c r="K13" s="176">
        <f>(($S$12*4)+((VLOOKUP(A13,Lønnstabeller!$A$2:$CG$90,$S$9-1997+2,FALSE)/1850)*0.45*10))*($S$23/16)+((((VLOOKUP(A13,Lønnstabeller!$A$2:$CG$90,$S$9-1997+2,FALSE)/1850)*1.5*6)+((VLOOKUP(A13,Lønnstabeller!$A$2:$CG$90,$S$9-1997+2,FALSE)/1850)*2*10))*SUM($S$18-$S$23)/16)</f>
        <v>816.96452702702709</v>
      </c>
      <c r="L13" s="176">
        <f>((((VLOOKUP(A13,Lønnstabeller!$A$2:$CG$90,$S$9-1997+2,FALSE)/1850)*2*24)+($S$11*24))*6.33/24)+((($S$11*24)+((VLOOKUP(A13,Lønnstabeller!$A$2:$CG$90,$S$9-1997+2,FALSE)/1850)*0.45*10))*7/24)</f>
        <v>3723.637432432432</v>
      </c>
      <c r="M13" s="177">
        <f>((((VLOOKUP(A13,Lønnstabeller!$A$2:$CG$90,$S$9-1997+2,FALSE)/1850)*2*24)+((VLOOKUP(A13,Lønnstabeller!$A$2:$CG$90,$S$9-1997+2,FALSE)/1850)*0.45*10))*16.06/24)+((($S$10*48/7)+($S$12*20/7))*16.06/24)</f>
        <v>7529.9206402831387</v>
      </c>
      <c r="N13" s="172"/>
      <c r="O13" s="245"/>
      <c r="P13" s="240" t="s">
        <v>262</v>
      </c>
      <c r="Q13" s="241"/>
      <c r="R13" s="242"/>
      <c r="S13" s="186">
        <v>3.17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3" customFormat="1" ht="12" customHeight="1" thickBot="1">
      <c r="A14" s="174">
        <v>27</v>
      </c>
      <c r="B14" s="175">
        <f>((((VLOOKUP(A14,Lønnstabeller!$A$2:$CG$90,$S$9-1997+2,FALSE)/1850)*2*10)+((VLOOKUP(A14,Lønnstabeller!$A$2:$CG$90,$S$9-1997+2,FALSE)/1850)*1.5*6))*((SUM($P$18-$P$23)/16)))+((($S$12*4)+((VLOOKUP(A14,Lønnstabeller!$A$2:$CG$90,$S$9-1997+2,FALSE)/1850)*0.45*10))*$P$23/16)</f>
        <v>2750.594594594595</v>
      </c>
      <c r="C14" s="176">
        <f>((((VLOOKUP(A14,Lønnstabeller!$A$2:$CG$90,$S$9-1997+2,FALSE)/1850)*2*24)+($S$10*24))*9.67/24)+((($S$11*24)+((VLOOKUP(A14,Lønnstabeller!$A$2:$CG$90,$S$9-1997+2,FALSE)/1850)*0.45*10))*2/24)</f>
        <v>4832.6281081081079</v>
      </c>
      <c r="D14" s="176">
        <f>((((VLOOKUP(A14,Lønnstabeller!$A$2:$CG$90,$S$9-1997+2,FALSE)/1850)*2*24)+((VLOOKUP(A14,Lønnstabeller!$A$2:$CG$90,$S$9-1997+2,FALSE)/1850)*0.45*10))*13.28/24)+((($S$11*48/7)+($S$12*20/7))*13.28/24)</f>
        <v>6289.2956241956226</v>
      </c>
      <c r="E14" s="176">
        <f>((((VLOOKUP(A14,Lønnstabeller!$A$2:$CG$90,$S$9-1997+2,FALSE)/1850)*2*10)+((VLOOKUP(A14,Lønnstabeller!$A$2:$CG$90,$S$9-1997+2,FALSE)/1850)*1.5*6))*8.67/16)+((($S$12*4)+((VLOOKUP(A14,Lønnstabeller!$A$2:$CG$90,$S$9-1997+2,FALSE)/1850)*0.45*10))*2/16)</f>
        <v>3376.0942229729735</v>
      </c>
      <c r="F14" s="176">
        <f>((((VLOOKUP(A14,Lønnstabeller!$A$2:$CG$90,$S$9-1997+2,FALSE)/1850)*2*24)+($S$10*24))*11.33/24)+((($S$11*24)+((VLOOKUP(A14,Lønnstabeller!$A$2:$CG$90,$S$9-1997+2,FALSE)/1850)*0.45*10))*2.25/24)</f>
        <v>5652.5382770270271</v>
      </c>
      <c r="G14" s="176">
        <f>((((VLOOKUP(A14,Lønnstabeller!$A$2:$CG$90,$S$9-1997+2,FALSE)/1850)*2*24)+((VLOOKUP(A14,Lønnstabeller!$A$2:$CG$90,$S$9-1997+2,FALSE)/1850)*0.45*10))*14.94/24)+((($S$10*48/7)+($S$12*20/7))*14.94/24)</f>
        <v>7075.4575772200769</v>
      </c>
      <c r="H14" s="176">
        <f>(((VLOOKUP(A14,Lønnstabeller!$A$2:$CG$90,$S$9-1997+2,FALSE)/1850)*2*10)+((VLOOKUP(A14,Lønnstabeller!$A$2:$CG$90,$S$9-1997+2,FALSE)/1850)*1.5*6))*(SUM($R$18-$R$23)/16)+((($S$12*4)+((VLOOKUP(A14,Lønnstabeller!$A$2:$CG$90,$S$9-1997+2,FALSE)/1850)*0.45*10))*$R$23/16)</f>
        <v>2376.0439189189192</v>
      </c>
      <c r="I14" s="176">
        <f>((((VLOOKUP(A14,Lønnstabeller!$A$2:$CG$90,$S$9-1997+2,FALSE)/1850)*2*24)+($S$10*24))*11.33/24)+((($S$10*24)+((VLOOKUP(A14,Lønnstabeller!$A$2:$CG$90,$S$9-1997+2,FALSE)/1850)*0.45*10))*2/24)</f>
        <v>5626.6016216216221</v>
      </c>
      <c r="J14" s="176">
        <f>((((VLOOKUP(A14,Lønnstabeller!$A$2:$CG$90,$S$9-1997+2,FALSE)/1850)*2*24)+((VLOOKUP(A14,Lønnstabeller!$A$2:$CG$90,$S$9-1997+2,FALSE)/1850)*0.45*10))*16.06/24)+((($S$10*48/7)+($S$12*20/7))*16.06/24)</f>
        <v>7605.8800997425988</v>
      </c>
      <c r="K14" s="176">
        <f>(($S$12*4)+((VLOOKUP(A14,Lønnstabeller!$A$2:$CG$90,$S$9-1997+2,FALSE)/1850)*0.45*10))*($S$23/16)+((((VLOOKUP(A14,Lønnstabeller!$A$2:$CG$90,$S$9-1997+2,FALSE)/1850)*1.5*6)+((VLOOKUP(A14,Lønnstabeller!$A$2:$CG$90,$S$9-1997+2,FALSE)/1850)*2*10))*SUM($S$18-$S$23)/16)</f>
        <v>825.14020270270271</v>
      </c>
      <c r="L14" s="176">
        <f>((((VLOOKUP(A14,Lønnstabeller!$A$2:$CG$90,$S$9-1997+2,FALSE)/1850)*2*24)+($S$11*24))*6.33/24)+((($S$11*24)+((VLOOKUP(A14,Lønnstabeller!$A$2:$CG$90,$S$9-1997+2,FALSE)/1850)*0.45*10))*7/24)</f>
        <v>3753.8482432432429</v>
      </c>
      <c r="M14" s="177">
        <f>((((VLOOKUP(A14,Lønnstabeller!$A$2:$CG$90,$S$9-1997+2,FALSE)/1850)*2*24)+((VLOOKUP(A14,Lønnstabeller!$A$2:$CG$90,$S$9-1997+2,FALSE)/1850)*0.45*10))*16.06/24)+((($S$10*48/7)+($S$12*20/7))*16.06/24)</f>
        <v>7605.8800997425988</v>
      </c>
      <c r="N14" s="172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3" customFormat="1" ht="12" customHeight="1">
      <c r="A15" s="174">
        <v>28</v>
      </c>
      <c r="B15" s="175">
        <f>((((VLOOKUP(A15,Lønnstabeller!$A$2:$CG$90,$S$9-1997+2,FALSE)/1850)*2*10)+((VLOOKUP(A15,Lønnstabeller!$A$2:$CG$90,$S$9-1997+2,FALSE)/1850)*1.5*6))*((SUM($P$18-$P$23)/16)))+((($S$12*4)+((VLOOKUP(A15,Lønnstabeller!$A$2:$CG$90,$S$9-1997+2,FALSE)/1850)*0.45*10))*$P$23/16)</f>
        <v>2779.2432432432433</v>
      </c>
      <c r="C15" s="176">
        <f>((((VLOOKUP(A15,Lønnstabeller!$A$2:$CG$90,$S$9-1997+2,FALSE)/1850)*2*24)+($S$10*24))*9.67/24)+((($S$11*24)+((VLOOKUP(A15,Lønnstabeller!$A$2:$CG$90,$S$9-1997+2,FALSE)/1850)*0.45*10))*2/24)</f>
        <v>4875.2551351351349</v>
      </c>
      <c r="D15" s="176">
        <f>((((VLOOKUP(A15,Lønnstabeller!$A$2:$CG$90,$S$9-1997+2,FALSE)/1850)*2*24)+((VLOOKUP(A15,Lønnstabeller!$A$2:$CG$90,$S$9-1997+2,FALSE)/1850)*0.45*10))*13.28/24)+((($S$11*48/7)+($S$12*20/7))*13.28/24)</f>
        <v>6352.1064350064344</v>
      </c>
      <c r="E15" s="176">
        <f>((((VLOOKUP(A15,Lønnstabeller!$A$2:$CG$90,$S$9-1997+2,FALSE)/1850)*2*10)+((VLOOKUP(A15,Lønnstabeller!$A$2:$CG$90,$S$9-1997+2,FALSE)/1850)*1.5*6))*8.67/16)+((($S$12*4)+((VLOOKUP(A15,Lønnstabeller!$A$2:$CG$90,$S$9-1997+2,FALSE)/1850)*0.45*10))*2/16)</f>
        <v>3411.2874662162162</v>
      </c>
      <c r="F15" s="176">
        <f>((((VLOOKUP(A15,Lønnstabeller!$A$2:$CG$90,$S$9-1997+2,FALSE)/1850)*2*24)+($S$10*24))*11.33/24)+((($S$11*24)+((VLOOKUP(A15,Lønnstabeller!$A$2:$CG$90,$S$9-1997+2,FALSE)/1850)*0.45*10))*2.25/24)</f>
        <v>5702.4450337837843</v>
      </c>
      <c r="G15" s="176">
        <f>((((VLOOKUP(A15,Lønnstabeller!$A$2:$CG$90,$S$9-1997+2,FALSE)/1850)*2*24)+((VLOOKUP(A15,Lønnstabeller!$A$2:$CG$90,$S$9-1997+2,FALSE)/1850)*0.45*10))*14.94/24)+((($S$10*48/7)+($S$12*20/7))*14.94/24)</f>
        <v>7146.1197393822385</v>
      </c>
      <c r="H15" s="176">
        <f>(((VLOOKUP(A15,Lønnstabeller!$A$2:$CG$90,$S$9-1997+2,FALSE)/1850)*2*10)+((VLOOKUP(A15,Lønnstabeller!$A$2:$CG$90,$S$9-1997+2,FALSE)/1850)*1.5*6))*(SUM($R$18-$R$23)/16)+((($S$12*4)+((VLOOKUP(A15,Lønnstabeller!$A$2:$CG$90,$S$9-1997+2,FALSE)/1850)*0.45*10))*$R$23/16)</f>
        <v>2400.7736486486488</v>
      </c>
      <c r="I15" s="176">
        <f>((((VLOOKUP(A15,Lønnstabeller!$A$2:$CG$90,$S$9-1997+2,FALSE)/1850)*2*24)+($S$10*24))*11.33/24)+((($S$10*24)+((VLOOKUP(A15,Lønnstabeller!$A$2:$CG$90,$S$9-1997+2,FALSE)/1850)*0.45*10))*2/24)</f>
        <v>5676.4070270270277</v>
      </c>
      <c r="J15" s="176">
        <f>((((VLOOKUP(A15,Lønnstabeller!$A$2:$CG$90,$S$9-1997+2,FALSE)/1850)*2*24)+((VLOOKUP(A15,Lønnstabeller!$A$2:$CG$90,$S$9-1997+2,FALSE)/1850)*0.45*10))*16.06/24)+((($S$10*48/7)+($S$12*20/7))*16.06/24)</f>
        <v>7681.8395592020579</v>
      </c>
      <c r="K15" s="176">
        <f>(($S$12*4)+((VLOOKUP(A15,Lønnstabeller!$A$2:$CG$90,$S$9-1997+2,FALSE)/1850)*0.45*10))*($S$23/16)+((((VLOOKUP(A15,Lønnstabeller!$A$2:$CG$90,$S$9-1997+2,FALSE)/1850)*1.5*6)+((VLOOKUP(A15,Lønnstabeller!$A$2:$CG$90,$S$9-1997+2,FALSE)/1850)*2*10))*SUM($S$18-$S$23)/16)</f>
        <v>833.31587837837844</v>
      </c>
      <c r="L15" s="176">
        <f>((((VLOOKUP(A15,Lønnstabeller!$A$2:$CG$90,$S$9-1997+2,FALSE)/1850)*2*24)+($S$11*24))*6.33/24)+((($S$11*24)+((VLOOKUP(A15,Lønnstabeller!$A$2:$CG$90,$S$9-1997+2,FALSE)/1850)*0.45*10))*7/24)</f>
        <v>3784.0590540540538</v>
      </c>
      <c r="M15" s="177">
        <f>((((VLOOKUP(A15,Lønnstabeller!$A$2:$CG$90,$S$9-1997+2,FALSE)/1850)*2*24)+((VLOOKUP(A15,Lønnstabeller!$A$2:$CG$90,$S$9-1997+2,FALSE)/1850)*0.45*10))*16.06/24)+((($S$10*48/7)+($S$12*20/7))*16.06/24)</f>
        <v>7681.8395592020579</v>
      </c>
      <c r="N15" s="172"/>
      <c r="O15" s="164"/>
      <c r="P15" s="165" t="s">
        <v>0</v>
      </c>
      <c r="Q15" s="165" t="s">
        <v>1</v>
      </c>
      <c r="R15" s="165" t="s">
        <v>243</v>
      </c>
      <c r="S15" s="165" t="s">
        <v>244</v>
      </c>
      <c r="T15" s="165" t="s">
        <v>245</v>
      </c>
      <c r="U15" s="166" t="s">
        <v>246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6" s="3" customFormat="1" ht="12" customHeight="1">
      <c r="A16" s="174">
        <v>29</v>
      </c>
      <c r="B16" s="175">
        <f>((((VLOOKUP(A16,Lønnstabeller!$A$2:$CG$90,$S$9-1997+2,FALSE)/1850)*2*10)+((VLOOKUP(A16,Lønnstabeller!$A$2:$CG$90,$S$9-1997+2,FALSE)/1850)*1.5*6))*((SUM($P$18-$P$23)/16)))+((($S$12*4)+((VLOOKUP(A16,Lønnstabeller!$A$2:$CG$90,$S$9-1997+2,FALSE)/1850)*0.45*10))*$P$23/16)</f>
        <v>2806.45945945946</v>
      </c>
      <c r="C16" s="176">
        <f>((((VLOOKUP(A16,Lønnstabeller!$A$2:$CG$90,$S$9-1997+2,FALSE)/1850)*2*24)+($S$10*24))*9.67/24)+((($S$11*24)+((VLOOKUP(A16,Lønnstabeller!$A$2:$CG$90,$S$9-1997+2,FALSE)/1850)*0.45*10))*2/24)</f>
        <v>4915.7508108108104</v>
      </c>
      <c r="D16" s="176">
        <f>((((VLOOKUP(A16,Lønnstabeller!$A$2:$CG$90,$S$9-1997+2,FALSE)/1850)*2*24)+((VLOOKUP(A16,Lønnstabeller!$A$2:$CG$90,$S$9-1997+2,FALSE)/1850)*0.45*10))*13.28/24)+((($S$11*48/7)+($S$12*20/7))*13.28/24)</f>
        <v>6411.776705276704</v>
      </c>
      <c r="E16" s="176">
        <f>((((VLOOKUP(A16,Lønnstabeller!$A$2:$CG$90,$S$9-1997+2,FALSE)/1850)*2*10)+((VLOOKUP(A16,Lønnstabeller!$A$2:$CG$90,$S$9-1997+2,FALSE)/1850)*1.5*6))*8.67/16)+((($S$12*4)+((VLOOKUP(A16,Lønnstabeller!$A$2:$CG$90,$S$9-1997+2,FALSE)/1850)*0.45*10))*2/16)</f>
        <v>3444.7210472972979</v>
      </c>
      <c r="F16" s="176">
        <f>((((VLOOKUP(A16,Lønnstabeller!$A$2:$CG$90,$S$9-1997+2,FALSE)/1850)*2*24)+($S$10*24))*11.33/24)+((($S$11*24)+((VLOOKUP(A16,Lønnstabeller!$A$2:$CG$90,$S$9-1997+2,FALSE)/1850)*0.45*10))*2.25/24)</f>
        <v>5749.8564527027029</v>
      </c>
      <c r="G16" s="176">
        <f>((((VLOOKUP(A16,Lønnstabeller!$A$2:$CG$90,$S$9-1997+2,FALSE)/1850)*2*24)+((VLOOKUP(A16,Lønnstabeller!$A$2:$CG$90,$S$9-1997+2,FALSE)/1850)*0.45*10))*14.94/24)+((($S$10*48/7)+($S$12*20/7))*14.94/24)</f>
        <v>7213.2487934362935</v>
      </c>
      <c r="H16" s="176">
        <f>(((VLOOKUP(A16,Lønnstabeller!$A$2:$CG$90,$S$9-1997+2,FALSE)/1850)*2*10)+((VLOOKUP(A16,Lønnstabeller!$A$2:$CG$90,$S$9-1997+2,FALSE)/1850)*1.5*6))*(SUM($R$18-$R$23)/16)+((($S$12*4)+((VLOOKUP(A16,Lønnstabeller!$A$2:$CG$90,$S$9-1997+2,FALSE)/1850)*0.45*10))*$R$23/16)</f>
        <v>2424.2668918918926</v>
      </c>
      <c r="I16" s="176">
        <f>((((VLOOKUP(A16,Lønnstabeller!$A$2:$CG$90,$S$9-1997+2,FALSE)/1850)*2*24)+($S$10*24))*11.33/24)+((($S$10*24)+((VLOOKUP(A16,Lønnstabeller!$A$2:$CG$90,$S$9-1997+2,FALSE)/1850)*0.45*10))*2/24)</f>
        <v>5723.722162162162</v>
      </c>
      <c r="J16" s="176">
        <f>((((VLOOKUP(A16,Lønnstabeller!$A$2:$CG$90,$S$9-1997+2,FALSE)/1850)*2*24)+((VLOOKUP(A16,Lønnstabeller!$A$2:$CG$90,$S$9-1997+2,FALSE)/1850)*0.45*10))*16.06/24)+((($S$10*48/7)+($S$12*20/7))*16.06/24)</f>
        <v>7754.0010456885448</v>
      </c>
      <c r="K16" s="176">
        <f>(($S$12*4)+((VLOOKUP(A16,Lønnstabeller!$A$2:$CG$90,$S$9-1997+2,FALSE)/1850)*0.45*10))*($S$23/16)+((((VLOOKUP(A16,Lønnstabeller!$A$2:$CG$90,$S$9-1997+2,FALSE)/1850)*1.5*6)+((VLOOKUP(A16,Lønnstabeller!$A$2:$CG$90,$S$9-1997+2,FALSE)/1850)*2*10))*SUM($S$18-$S$23)/16)</f>
        <v>841.08277027027043</v>
      </c>
      <c r="L16" s="176">
        <f>((((VLOOKUP(A16,Lønnstabeller!$A$2:$CG$90,$S$9-1997+2,FALSE)/1850)*2*24)+($S$11*24))*6.33/24)+((($S$11*24)+((VLOOKUP(A16,Lønnstabeller!$A$2:$CG$90,$S$9-1997+2,FALSE)/1850)*0.45*10))*7/24)</f>
        <v>3812.7593243243241</v>
      </c>
      <c r="M16" s="177">
        <f>((((VLOOKUP(A16,Lønnstabeller!$A$2:$CG$90,$S$9-1997+2,FALSE)/1850)*2*24)+((VLOOKUP(A16,Lønnstabeller!$A$2:$CG$90,$S$9-1997+2,FALSE)/1850)*0.45*10))*16.06/24)+((($S$10*48/7)+($S$12*20/7))*16.06/24)</f>
        <v>7754.0010456885448</v>
      </c>
      <c r="N16" s="172"/>
      <c r="O16" s="167" t="s">
        <v>247</v>
      </c>
      <c r="P16" s="187">
        <v>5.5</v>
      </c>
      <c r="Q16" s="188">
        <v>8</v>
      </c>
      <c r="R16" s="188">
        <v>4</v>
      </c>
      <c r="S16" s="188">
        <v>4</v>
      </c>
      <c r="T16" s="188">
        <v>5.5</v>
      </c>
      <c r="U16" s="189">
        <v>5.5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6" s="3" customFormat="1" ht="12" customHeight="1">
      <c r="A17" s="174">
        <v>30</v>
      </c>
      <c r="B17" s="175">
        <f>((((VLOOKUP(A17,Lønnstabeller!$A$2:$CG$90,$S$9-1997+2,FALSE)/1850)*2*10)+((VLOOKUP(A17,Lønnstabeller!$A$2:$CG$90,$S$9-1997+2,FALSE)/1850)*1.5*6))*((SUM($P$18-$P$23)/16)))+((($S$12*4)+((VLOOKUP(A17,Lønnstabeller!$A$2:$CG$90,$S$9-1997+2,FALSE)/1850)*0.45*10))*$P$23/16)</f>
        <v>2835.1081081081084</v>
      </c>
      <c r="C17" s="176">
        <f>((((VLOOKUP(A17,Lønnstabeller!$A$2:$CG$90,$S$9-1997+2,FALSE)/1850)*2*24)+($S$10*24))*9.67/24)+((($S$11*24)+((VLOOKUP(A17,Lønnstabeller!$A$2:$CG$90,$S$9-1997+2,FALSE)/1850)*0.45*10))*2/24)</f>
        <v>4958.3778378378374</v>
      </c>
      <c r="D17" s="176">
        <f>((((VLOOKUP(A17,Lønnstabeller!$A$2:$CG$90,$S$9-1997+2,FALSE)/1850)*2*24)+((VLOOKUP(A17,Lønnstabeller!$A$2:$CG$90,$S$9-1997+2,FALSE)/1850)*0.45*10))*13.28/24)+((($S$11*48/7)+($S$12*20/7))*13.28/24)</f>
        <v>6474.5875160875157</v>
      </c>
      <c r="E17" s="176">
        <f>((((VLOOKUP(A17,Lønnstabeller!$A$2:$CG$90,$S$9-1997+2,FALSE)/1850)*2*10)+((VLOOKUP(A17,Lønnstabeller!$A$2:$CG$90,$S$9-1997+2,FALSE)/1850)*1.5*6))*8.67/16)+((($S$12*4)+((VLOOKUP(A17,Lønnstabeller!$A$2:$CG$90,$S$9-1997+2,FALSE)/1850)*0.45*10))*2/16)</f>
        <v>3479.9142905405406</v>
      </c>
      <c r="F17" s="176">
        <f>((((VLOOKUP(A17,Lønnstabeller!$A$2:$CG$90,$S$9-1997+2,FALSE)/1850)*2*24)+($S$10*24))*11.33/24)+((($S$11*24)+((VLOOKUP(A17,Lønnstabeller!$A$2:$CG$90,$S$9-1997+2,FALSE)/1850)*0.45*10))*2.25/24)</f>
        <v>5799.7632094594592</v>
      </c>
      <c r="G17" s="176">
        <f>((((VLOOKUP(A17,Lønnstabeller!$A$2:$CG$90,$S$9-1997+2,FALSE)/1850)*2*24)+((VLOOKUP(A17,Lønnstabeller!$A$2:$CG$90,$S$9-1997+2,FALSE)/1850)*0.45*10))*14.94/24)+((($S$10*48/7)+($S$12*20/7))*14.94/24)</f>
        <v>7283.910955598456</v>
      </c>
      <c r="H17" s="176">
        <f>(((VLOOKUP(A17,Lønnstabeller!$A$2:$CG$90,$S$9-1997+2,FALSE)/1850)*2*10)+((VLOOKUP(A17,Lønnstabeller!$A$2:$CG$90,$S$9-1997+2,FALSE)/1850)*1.5*6))*(SUM($R$18-$R$23)/16)+((($S$12*4)+((VLOOKUP(A17,Lønnstabeller!$A$2:$CG$90,$S$9-1997+2,FALSE)/1850)*0.45*10))*$R$23/16)</f>
        <v>2448.9966216216217</v>
      </c>
      <c r="I17" s="176">
        <f>((((VLOOKUP(A17,Lønnstabeller!$A$2:$CG$90,$S$9-1997+2,FALSE)/1850)*2*24)+($S$10*24))*11.33/24)+((($S$10*24)+((VLOOKUP(A17,Lønnstabeller!$A$2:$CG$90,$S$9-1997+2,FALSE)/1850)*0.45*10))*2/24)</f>
        <v>5773.5275675675675</v>
      </c>
      <c r="J17" s="176">
        <f>((((VLOOKUP(A17,Lønnstabeller!$A$2:$CG$90,$S$9-1997+2,FALSE)/1850)*2*24)+((VLOOKUP(A17,Lønnstabeller!$A$2:$CG$90,$S$9-1997+2,FALSE)/1850)*0.45*10))*16.06/24)+((($S$10*48/7)+($S$12*20/7))*16.06/24)</f>
        <v>7829.9605051480039</v>
      </c>
      <c r="K17" s="176">
        <f>(($S$12*4)+((VLOOKUP(A17,Lønnstabeller!$A$2:$CG$90,$S$9-1997+2,FALSE)/1850)*0.45*10))*($S$23/16)+((((VLOOKUP(A17,Lønnstabeller!$A$2:$CG$90,$S$9-1997+2,FALSE)/1850)*1.5*6)+((VLOOKUP(A17,Lønnstabeller!$A$2:$CG$90,$S$9-1997+2,FALSE)/1850)*2*10))*SUM($S$18-$S$23)/16)</f>
        <v>849.25844594594605</v>
      </c>
      <c r="L17" s="176">
        <f>((((VLOOKUP(A17,Lønnstabeller!$A$2:$CG$90,$S$9-1997+2,FALSE)/1850)*2*24)+($S$11*24))*6.33/24)+((($S$11*24)+((VLOOKUP(A17,Lønnstabeller!$A$2:$CG$90,$S$9-1997+2,FALSE)/1850)*0.45*10))*7/24)</f>
        <v>3842.970135135135</v>
      </c>
      <c r="M17" s="177">
        <f>((((VLOOKUP(A17,Lønnstabeller!$A$2:$CG$90,$S$9-1997+2,FALSE)/1850)*2*24)+((VLOOKUP(A17,Lønnstabeller!$A$2:$CG$90,$S$9-1997+2,FALSE)/1850)*0.45*10))*16.06/24)+((($S$10*48/7)+($S$12*20/7))*16.06/24)</f>
        <v>7829.9605051480039</v>
      </c>
      <c r="N17" s="172"/>
      <c r="O17" s="167" t="s">
        <v>248</v>
      </c>
      <c r="P17" s="168">
        <f>SUM(16-$P$16)/3</f>
        <v>3.5</v>
      </c>
      <c r="Q17" s="198">
        <f>SUM(16-$Q$16)/3</f>
        <v>2.6666666666666665</v>
      </c>
      <c r="R17" s="198">
        <f>SUM(16-$R$16)/3</f>
        <v>4</v>
      </c>
      <c r="S17" s="198">
        <f>SUM(16-$S$16)/3</f>
        <v>4</v>
      </c>
      <c r="T17" s="198">
        <f>SUM(16-$T$16)/3</f>
        <v>3.5</v>
      </c>
      <c r="U17" s="169">
        <f>SUM(16-$U$16)/3</f>
        <v>3.5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6" s="3" customFormat="1" ht="12" customHeight="1">
      <c r="A18" s="174">
        <v>31</v>
      </c>
      <c r="B18" s="175">
        <f>((((VLOOKUP(A18,Lønnstabeller!$A$2:$CG$90,$S$9-1997+2,FALSE)/1850)*2*10)+((VLOOKUP(A18,Lønnstabeller!$A$2:$CG$90,$S$9-1997+2,FALSE)/1850)*1.5*6))*((SUM($P$18-$P$23)/16)))+((($S$12*4)+((VLOOKUP(A18,Lønnstabeller!$A$2:$CG$90,$S$9-1997+2,FALSE)/1850)*0.45*10))*$P$23/16)</f>
        <v>2860.8918918918916</v>
      </c>
      <c r="C18" s="176">
        <f>((((VLOOKUP(A18,Lønnstabeller!$A$2:$CG$90,$S$9-1997+2,FALSE)/1850)*2*24)+($S$10*24))*9.67/24)+((($S$11*24)+((VLOOKUP(A18,Lønnstabeller!$A$2:$CG$90,$S$9-1997+2,FALSE)/1850)*0.45*10))*2/24)</f>
        <v>4996.7421621621625</v>
      </c>
      <c r="D18" s="176">
        <f>((((VLOOKUP(A18,Lønnstabeller!$A$2:$CG$90,$S$9-1997+2,FALSE)/1850)*2*24)+((VLOOKUP(A18,Lønnstabeller!$A$2:$CG$90,$S$9-1997+2,FALSE)/1850)*0.45*10))*13.28/24)+((($S$11*48/7)+($S$12*20/7))*13.28/24)</f>
        <v>6531.1172458172459</v>
      </c>
      <c r="E18" s="176">
        <f>((((VLOOKUP(A18,Lønnstabeller!$A$2:$CG$90,$S$9-1997+2,FALSE)/1850)*2*10)+((VLOOKUP(A18,Lønnstabeller!$A$2:$CG$90,$S$9-1997+2,FALSE)/1850)*1.5*6))*8.67/16)+((($S$12*4)+((VLOOKUP(A18,Lønnstabeller!$A$2:$CG$90,$S$9-1997+2,FALSE)/1850)*0.45*10))*2/16)</f>
        <v>3511.588209459459</v>
      </c>
      <c r="F18" s="176">
        <f>((((VLOOKUP(A18,Lønnstabeller!$A$2:$CG$90,$S$9-1997+2,FALSE)/1850)*2*24)+($S$10*24))*11.33/24)+((($S$11*24)+((VLOOKUP(A18,Lønnstabeller!$A$2:$CG$90,$S$9-1997+2,FALSE)/1850)*0.45*10))*2.25/24)</f>
        <v>5844.6792905405418</v>
      </c>
      <c r="G18" s="176">
        <f>((((VLOOKUP(A18,Lønnstabeller!$A$2:$CG$90,$S$9-1997+2,FALSE)/1850)*2*24)+((VLOOKUP(A18,Lønnstabeller!$A$2:$CG$90,$S$9-1997+2,FALSE)/1850)*0.45*10))*14.94/24)+((($S$10*48/7)+($S$12*20/7))*14.94/24)</f>
        <v>7347.5069015444014</v>
      </c>
      <c r="H18" s="176">
        <f>(((VLOOKUP(A18,Lønnstabeller!$A$2:$CG$90,$S$9-1997+2,FALSE)/1850)*2*10)+((VLOOKUP(A18,Lønnstabeller!$A$2:$CG$90,$S$9-1997+2,FALSE)/1850)*1.5*6))*(SUM($R$18-$R$23)/16)+((($S$12*4)+((VLOOKUP(A18,Lønnstabeller!$A$2:$CG$90,$S$9-1997+2,FALSE)/1850)*0.45*10))*$R$23/16)</f>
        <v>2471.2533783783783</v>
      </c>
      <c r="I18" s="176">
        <f>((((VLOOKUP(A18,Lønnstabeller!$A$2:$CG$90,$S$9-1997+2,FALSE)/1850)*2*24)+($S$10*24))*11.33/24)+((($S$10*24)+((VLOOKUP(A18,Lønnstabeller!$A$2:$CG$90,$S$9-1997+2,FALSE)/1850)*0.45*10))*2/24)</f>
        <v>5818.3524324324335</v>
      </c>
      <c r="J18" s="176">
        <f>((((VLOOKUP(A18,Lønnstabeller!$A$2:$CG$90,$S$9-1997+2,FALSE)/1850)*2*24)+((VLOOKUP(A18,Lønnstabeller!$A$2:$CG$90,$S$9-1997+2,FALSE)/1850)*0.45*10))*16.06/24)+((($S$10*48/7)+($S$12*20/7))*16.06/24)</f>
        <v>7898.3240186615185</v>
      </c>
      <c r="K18" s="176">
        <f>(($S$12*4)+((VLOOKUP(A18,Lønnstabeller!$A$2:$CG$90,$S$9-1997+2,FALSE)/1850)*0.45*10))*($S$23/16)+((((VLOOKUP(A18,Lønnstabeller!$A$2:$CG$90,$S$9-1997+2,FALSE)/1850)*1.5*6)+((VLOOKUP(A18,Lønnstabeller!$A$2:$CG$90,$S$9-1997+2,FALSE)/1850)*2*10))*SUM($S$18-$S$23)/16)</f>
        <v>856.61655405405395</v>
      </c>
      <c r="L18" s="176">
        <f>((((VLOOKUP(A18,Lønnstabeller!$A$2:$CG$90,$S$9-1997+2,FALSE)/1850)*2*24)+($S$11*24))*6.33/24)+((($S$11*24)+((VLOOKUP(A18,Lønnstabeller!$A$2:$CG$90,$S$9-1997+2,FALSE)/1850)*0.45*10))*7/24)</f>
        <v>3870.1598648648651</v>
      </c>
      <c r="M18" s="177">
        <f>((((VLOOKUP(A18,Lønnstabeller!$A$2:$CG$90,$S$9-1997+2,FALSE)/1850)*2*24)+((VLOOKUP(A18,Lønnstabeller!$A$2:$CG$90,$S$9-1997+2,FALSE)/1850)*0.45*10))*16.06/24)+((($S$10*48/7)+($S$12*20/7))*16.06/24)</f>
        <v>7898.3240186615185</v>
      </c>
      <c r="N18" s="172"/>
      <c r="O18" s="167" t="s">
        <v>249</v>
      </c>
      <c r="P18" s="168">
        <f>SUM($P$16:$P$17)</f>
        <v>9</v>
      </c>
      <c r="Q18" s="198">
        <f>SUM($Q$16:$Q$17)</f>
        <v>10.666666666666666</v>
      </c>
      <c r="R18" s="199">
        <f>SUM($R$16:$R$17)</f>
        <v>8</v>
      </c>
      <c r="S18" s="199">
        <f>SUM($S$16:$S$17)</f>
        <v>8</v>
      </c>
      <c r="T18" s="199">
        <f>SUM($T$16:$T$17)</f>
        <v>9</v>
      </c>
      <c r="U18" s="170">
        <f>SUM($U$16:$U$17)</f>
        <v>9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6" s="3" customFormat="1" ht="12" customHeight="1">
      <c r="A19" s="174">
        <v>32</v>
      </c>
      <c r="B19" s="175">
        <f>((((VLOOKUP(A19,Lønnstabeller!$A$2:$CG$90,$S$9-1997+2,FALSE)/1850)*2*10)+((VLOOKUP(A19,Lønnstabeller!$A$2:$CG$90,$S$9-1997+2,FALSE)/1850)*1.5*6))*((SUM($P$18-$P$23)/16)))+((($S$12*4)+((VLOOKUP(A19,Lønnstabeller!$A$2:$CG$90,$S$9-1997+2,FALSE)/1850)*0.45*10))*$P$23/16)</f>
        <v>2890.9729729729729</v>
      </c>
      <c r="C19" s="176">
        <f>((((VLOOKUP(A19,Lønnstabeller!$A$2:$CG$90,$S$9-1997+2,FALSE)/1850)*2*24)+($S$10*24))*9.67/24)+((($S$11*24)+((VLOOKUP(A19,Lønnstabeller!$A$2:$CG$90,$S$9-1997+2,FALSE)/1850)*0.45*10))*2/24)</f>
        <v>5041.5005405405409</v>
      </c>
      <c r="D19" s="176">
        <f>((((VLOOKUP(A19,Lønnstabeller!$A$2:$CG$90,$S$9-1997+2,FALSE)/1850)*2*24)+((VLOOKUP(A19,Lønnstabeller!$A$2:$CG$90,$S$9-1997+2,FALSE)/1850)*0.45*10))*13.28/24)+((($S$11*48/7)+($S$12*20/7))*13.28/24)</f>
        <v>6597.0685971685971</v>
      </c>
      <c r="E19" s="176">
        <f>((((VLOOKUP(A19,Lønnstabeller!$A$2:$CG$90,$S$9-1997+2,FALSE)/1850)*2*10)+((VLOOKUP(A19,Lønnstabeller!$A$2:$CG$90,$S$9-1997+2,FALSE)/1850)*1.5*6))*8.67/16)+((($S$12*4)+((VLOOKUP(A19,Lønnstabeller!$A$2:$CG$90,$S$9-1997+2,FALSE)/1850)*0.45*10))*2/16)</f>
        <v>3548.5411148648645</v>
      </c>
      <c r="F19" s="176">
        <f>((((VLOOKUP(A19,Lønnstabeller!$A$2:$CG$90,$S$9-1997+2,FALSE)/1850)*2*24)+($S$10*24))*11.33/24)+((($S$11*24)+((VLOOKUP(A19,Lønnstabeller!$A$2:$CG$90,$S$9-1997+2,FALSE)/1850)*0.45*10))*2.25/24)</f>
        <v>5897.081385135135</v>
      </c>
      <c r="G19" s="176">
        <f>((((VLOOKUP(A19,Lønnstabeller!$A$2:$CG$90,$S$9-1997+2,FALSE)/1850)*2*24)+((VLOOKUP(A19,Lønnstabeller!$A$2:$CG$90,$S$9-1997+2,FALSE)/1850)*0.45*10))*14.94/24)+((($S$10*48/7)+($S$12*20/7))*14.94/24)</f>
        <v>7421.7021718146734</v>
      </c>
      <c r="H19" s="176">
        <f>(((VLOOKUP(A19,Lønnstabeller!$A$2:$CG$90,$S$9-1997+2,FALSE)/1850)*2*10)+((VLOOKUP(A19,Lønnstabeller!$A$2:$CG$90,$S$9-1997+2,FALSE)/1850)*1.5*6))*(SUM($R$18-$R$23)/16)+((($S$12*4)+((VLOOKUP(A19,Lønnstabeller!$A$2:$CG$90,$S$9-1997+2,FALSE)/1850)*0.45*10))*$R$23/16)</f>
        <v>2497.2195945945946</v>
      </c>
      <c r="I19" s="176">
        <f>((((VLOOKUP(A19,Lønnstabeller!$A$2:$CG$90,$S$9-1997+2,FALSE)/1850)*2*24)+($S$10*24))*11.33/24)+((($S$10*24)+((VLOOKUP(A19,Lønnstabeller!$A$2:$CG$90,$S$9-1997+2,FALSE)/1850)*0.45*10))*2/24)</f>
        <v>5870.6481081081074</v>
      </c>
      <c r="J19" s="176">
        <f>((((VLOOKUP(A19,Lønnstabeller!$A$2:$CG$90,$S$9-1997+2,FALSE)/1850)*2*24)+((VLOOKUP(A19,Lønnstabeller!$A$2:$CG$90,$S$9-1997+2,FALSE)/1850)*0.45*10))*16.06/24)+((($S$10*48/7)+($S$12*20/7))*16.06/24)</f>
        <v>7978.0814510939508</v>
      </c>
      <c r="K19" s="176">
        <f>(($S$12*4)+((VLOOKUP(A19,Lønnstabeller!$A$2:$CG$90,$S$9-1997+2,FALSE)/1850)*0.45*10))*($S$23/16)+((((VLOOKUP(A19,Lønnstabeller!$A$2:$CG$90,$S$9-1997+2,FALSE)/1850)*1.5*6)+((VLOOKUP(A19,Lønnstabeller!$A$2:$CG$90,$S$9-1997+2,FALSE)/1850)*2*10))*SUM($S$18-$S$23)/16)</f>
        <v>865.20101351351354</v>
      </c>
      <c r="L19" s="176">
        <f>((((VLOOKUP(A19,Lønnstabeller!$A$2:$CG$90,$S$9-1997+2,FALSE)/1850)*2*24)+($S$11*24))*6.33/24)+((($S$11*24)+((VLOOKUP(A19,Lønnstabeller!$A$2:$CG$90,$S$9-1997+2,FALSE)/1850)*0.45*10))*7/24)</f>
        <v>3901.8812162162162</v>
      </c>
      <c r="M19" s="177">
        <f>((((VLOOKUP(A19,Lønnstabeller!$A$2:$CG$90,$S$9-1997+2,FALSE)/1850)*2*24)+((VLOOKUP(A19,Lønnstabeller!$A$2:$CG$90,$S$9-1997+2,FALSE)/1850)*0.45*10))*16.06/24)+((($S$10*48/7)+($S$12*20/7))*16.06/24)</f>
        <v>7978.0814510939508</v>
      </c>
      <c r="N19" s="172"/>
      <c r="O19" s="167" t="s">
        <v>250</v>
      </c>
      <c r="P19" s="190">
        <v>5.5</v>
      </c>
      <c r="Q19" s="200">
        <v>8</v>
      </c>
      <c r="R19" s="200">
        <v>8</v>
      </c>
      <c r="S19" s="200">
        <v>8</v>
      </c>
      <c r="T19" s="200">
        <v>5.5</v>
      </c>
      <c r="U19" s="191">
        <v>5.5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6" s="3" customFormat="1" ht="12" customHeight="1">
      <c r="A20" s="174">
        <v>33</v>
      </c>
      <c r="B20" s="175">
        <f>((((VLOOKUP(A20,Lønnstabeller!$A$2:$CG$90,$S$9-1997+2,FALSE)/1850)*2*10)+((VLOOKUP(A20,Lønnstabeller!$A$2:$CG$90,$S$9-1997+2,FALSE)/1850)*1.5*6))*((SUM($P$18-$P$23)/16)))+((($S$12*4)+((VLOOKUP(A20,Lønnstabeller!$A$2:$CG$90,$S$9-1997+2,FALSE)/1850)*0.45*10))*$P$23/16)</f>
        <v>2918.905405405405</v>
      </c>
      <c r="C20" s="176">
        <f>((((VLOOKUP(A20,Lønnstabeller!$A$2:$CG$90,$S$9-1997+2,FALSE)/1850)*2*24)+($S$10*24))*9.67/24)+((($S$11*24)+((VLOOKUP(A20,Lønnstabeller!$A$2:$CG$90,$S$9-1997+2,FALSE)/1850)*0.45*10))*2/24)</f>
        <v>5083.0618918918917</v>
      </c>
      <c r="D20" s="176">
        <f>((((VLOOKUP(A20,Lønnstabeller!$A$2:$CG$90,$S$9-1997+2,FALSE)/1850)*2*24)+((VLOOKUP(A20,Lønnstabeller!$A$2:$CG$90,$S$9-1997+2,FALSE)/1850)*0.45*10))*13.28/24)+((($S$11*48/7)+($S$12*20/7))*13.28/24)</f>
        <v>6658.3091377091378</v>
      </c>
      <c r="E20" s="176">
        <f>((((VLOOKUP(A20,Lønnstabeller!$A$2:$CG$90,$S$9-1997+2,FALSE)/1850)*2*10)+((VLOOKUP(A20,Lønnstabeller!$A$2:$CG$90,$S$9-1997+2,FALSE)/1850)*1.5*6))*8.67/16)+((($S$12*4)+((VLOOKUP(A20,Lønnstabeller!$A$2:$CG$90,$S$9-1997+2,FALSE)/1850)*0.45*10))*2/16)</f>
        <v>3582.8545270270265</v>
      </c>
      <c r="F20" s="176">
        <f>((((VLOOKUP(A20,Lønnstabeller!$A$2:$CG$90,$S$9-1997+2,FALSE)/1850)*2*24)+($S$10*24))*11.33/24)+((($S$11*24)+((VLOOKUP(A20,Lønnstabeller!$A$2:$CG$90,$S$9-1997+2,FALSE)/1850)*0.45*10))*2.25/24)</f>
        <v>5945.7404729729733</v>
      </c>
      <c r="G20" s="176">
        <f>((((VLOOKUP(A20,Lønnstabeller!$A$2:$CG$90,$S$9-1997+2,FALSE)/1850)*2*24)+((VLOOKUP(A20,Lønnstabeller!$A$2:$CG$90,$S$9-1997+2,FALSE)/1850)*0.45*10))*14.94/24)+((($S$10*48/7)+($S$12*20/7))*14.94/24)</f>
        <v>7490.5977799227803</v>
      </c>
      <c r="H20" s="176">
        <f>(((VLOOKUP(A20,Lønnstabeller!$A$2:$CG$90,$S$9-1997+2,FALSE)/1850)*2*10)+((VLOOKUP(A20,Lønnstabeller!$A$2:$CG$90,$S$9-1997+2,FALSE)/1850)*1.5*6))*(SUM($R$18-$R$23)/16)+((($S$12*4)+((VLOOKUP(A20,Lønnstabeller!$A$2:$CG$90,$S$9-1997+2,FALSE)/1850)*0.45*10))*$R$23/16)</f>
        <v>2521.3310810810808</v>
      </c>
      <c r="I20" s="176">
        <f>((((VLOOKUP(A20,Lønnstabeller!$A$2:$CG$90,$S$9-1997+2,FALSE)/1850)*2*24)+($S$10*24))*11.33/24)+((($S$10*24)+((VLOOKUP(A20,Lønnstabeller!$A$2:$CG$90,$S$9-1997+2,FALSE)/1850)*0.45*10))*2/24)</f>
        <v>5919.2083783783783</v>
      </c>
      <c r="J20" s="176">
        <f>((((VLOOKUP(A20,Lønnstabeller!$A$2:$CG$90,$S$9-1997+2,FALSE)/1850)*2*24)+((VLOOKUP(A20,Lønnstabeller!$A$2:$CG$90,$S$9-1997+2,FALSE)/1850)*0.45*10))*16.06/24)+((($S$10*48/7)+($S$12*20/7))*16.06/24)</f>
        <v>8052.1419240669238</v>
      </c>
      <c r="K20" s="176">
        <f>(($S$12*4)+((VLOOKUP(A20,Lønnstabeller!$A$2:$CG$90,$S$9-1997+2,FALSE)/1850)*0.45*10))*($S$23/16)+((((VLOOKUP(A20,Lønnstabeller!$A$2:$CG$90,$S$9-1997+2,FALSE)/1850)*1.5*6)+((VLOOKUP(A20,Lønnstabeller!$A$2:$CG$90,$S$9-1997+2,FALSE)/1850)*2*10))*SUM($S$18-$S$23)/16)</f>
        <v>873.17229729729729</v>
      </c>
      <c r="L20" s="176">
        <f>((((VLOOKUP(A20,Lønnstabeller!$A$2:$CG$90,$S$9-1997+2,FALSE)/1850)*2*24)+($S$11*24))*6.33/24)+((($S$11*24)+((VLOOKUP(A20,Lønnstabeller!$A$2:$CG$90,$S$9-1997+2,FALSE)/1850)*0.45*10))*7/24)</f>
        <v>3931.336756756757</v>
      </c>
      <c r="M20" s="177">
        <f>((((VLOOKUP(A20,Lønnstabeller!$A$2:$CG$90,$S$9-1997+2,FALSE)/1850)*2*24)+((VLOOKUP(A20,Lønnstabeller!$A$2:$CG$90,$S$9-1997+2,FALSE)/1850)*0.45*10))*16.06/24)+((($S$10*48/7)+($S$12*20/7))*16.06/24)</f>
        <v>8052.1419240669238</v>
      </c>
      <c r="N20" s="172"/>
      <c r="O20" s="167" t="s">
        <v>251</v>
      </c>
      <c r="P20" s="171">
        <f>SUM(24-$P$19)/3</f>
        <v>6.166666666666667</v>
      </c>
      <c r="Q20" s="198">
        <f>SUM(24-$Q$19)/3</f>
        <v>5.333333333333333</v>
      </c>
      <c r="R20" s="198">
        <f>SUM(24-$R$19)/3</f>
        <v>5.333333333333333</v>
      </c>
      <c r="S20" s="198">
        <f>SUM(24-$S$19)/3</f>
        <v>5.333333333333333</v>
      </c>
      <c r="T20" s="198">
        <f>SUM(24-$T$19)/3</f>
        <v>6.166666666666667</v>
      </c>
      <c r="U20" s="169">
        <f>SUM(24-$U$19)/3</f>
        <v>6.166666666666667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6" s="3" customFormat="1" ht="12" customHeight="1" thickBot="1">
      <c r="A21" s="174">
        <v>34</v>
      </c>
      <c r="B21" s="175">
        <f>((((VLOOKUP(A21,Lønnstabeller!$A$2:$CG$90,$S$9-1997+2,FALSE)/1850)*2*10)+((VLOOKUP(A21,Lønnstabeller!$A$2:$CG$90,$S$9-1997+2,FALSE)/1850)*1.5*6))*((SUM($P$18-$P$23)/16)))+((($S$12*4)+((VLOOKUP(A21,Lønnstabeller!$A$2:$CG$90,$S$9-1997+2,FALSE)/1850)*0.45*10))*$P$23/16)</f>
        <v>2948.9864864864862</v>
      </c>
      <c r="C21" s="176">
        <f>((((VLOOKUP(A21,Lønnstabeller!$A$2:$CG$90,$S$9-1997+2,FALSE)/1850)*2*24)+($S$10*24))*9.67/24)+((($S$11*24)+((VLOOKUP(A21,Lønnstabeller!$A$2:$CG$90,$S$9-1997+2,FALSE)/1850)*0.45*10))*2/24)</f>
        <v>5127.8202702702702</v>
      </c>
      <c r="D21" s="176">
        <f>((((VLOOKUP(A21,Lønnstabeller!$A$2:$CG$90,$S$9-1997+2,FALSE)/1850)*2*24)+((VLOOKUP(A21,Lønnstabeller!$A$2:$CG$90,$S$9-1997+2,FALSE)/1850)*0.45*10))*13.28/24)+((($S$11*48/7)+($S$12*20/7))*13.28/24)</f>
        <v>6724.2604890604871</v>
      </c>
      <c r="E21" s="176">
        <f>((((VLOOKUP(A21,Lønnstabeller!$A$2:$CG$90,$S$9-1997+2,FALSE)/1850)*2*10)+((VLOOKUP(A21,Lønnstabeller!$A$2:$CG$90,$S$9-1997+2,FALSE)/1850)*1.5*6))*8.67/16)+((($S$12*4)+((VLOOKUP(A21,Lønnstabeller!$A$2:$CG$90,$S$9-1997+2,FALSE)/1850)*0.45*10))*2/16)</f>
        <v>3619.8074324324321</v>
      </c>
      <c r="F21" s="176">
        <f>((((VLOOKUP(A21,Lønnstabeller!$A$2:$CG$90,$S$9-1997+2,FALSE)/1850)*2*24)+($S$10*24))*11.33/24)+((($S$11*24)+((VLOOKUP(A21,Lønnstabeller!$A$2:$CG$90,$S$9-1997+2,FALSE)/1850)*0.45*10))*2.25/24)</f>
        <v>5998.1425675675664</v>
      </c>
      <c r="G21" s="176">
        <f>((((VLOOKUP(A21,Lønnstabeller!$A$2:$CG$90,$S$9-1997+2,FALSE)/1850)*2*24)+((VLOOKUP(A21,Lønnstabeller!$A$2:$CG$90,$S$9-1997+2,FALSE)/1850)*0.45*10))*14.94/24)+((($S$10*48/7)+($S$12*20/7))*14.94/24)</f>
        <v>7564.7930501930487</v>
      </c>
      <c r="H21" s="176">
        <f>(((VLOOKUP(A21,Lønnstabeller!$A$2:$CG$90,$S$9-1997+2,FALSE)/1850)*2*10)+((VLOOKUP(A21,Lønnstabeller!$A$2:$CG$90,$S$9-1997+2,FALSE)/1850)*1.5*6))*(SUM($R$18-$R$23)/16)+((($S$12*4)+((VLOOKUP(A21,Lønnstabeller!$A$2:$CG$90,$S$9-1997+2,FALSE)/1850)*0.45*10))*$R$23/16)</f>
        <v>2547.2972972972971</v>
      </c>
      <c r="I21" s="176">
        <f>((((VLOOKUP(A21,Lønnstabeller!$A$2:$CG$90,$S$9-1997+2,FALSE)/1850)*2*24)+($S$10*24))*11.33/24)+((($S$10*24)+((VLOOKUP(A21,Lønnstabeller!$A$2:$CG$90,$S$9-1997+2,FALSE)/1850)*0.45*10))*2/24)</f>
        <v>5971.5040540540531</v>
      </c>
      <c r="J21" s="176">
        <f>((((VLOOKUP(A21,Lønnstabeller!$A$2:$CG$90,$S$9-1997+2,FALSE)/1850)*2*24)+((VLOOKUP(A21,Lønnstabeller!$A$2:$CG$90,$S$9-1997+2,FALSE)/1850)*0.45*10))*16.06/24)+((($S$10*48/7)+($S$12*20/7))*16.06/24)</f>
        <v>8131.8993564993552</v>
      </c>
      <c r="K21" s="176">
        <f>(($S$12*4)+((VLOOKUP(A21,Lønnstabeller!$A$2:$CG$90,$S$9-1997+2,FALSE)/1850)*0.45*10))*($S$23/16)+((((VLOOKUP(A21,Lønnstabeller!$A$2:$CG$90,$S$9-1997+2,FALSE)/1850)*1.5*6)+((VLOOKUP(A21,Lønnstabeller!$A$2:$CG$90,$S$9-1997+2,FALSE)/1850)*2*10))*SUM($S$18-$S$23)/16)</f>
        <v>881.75675675675666</v>
      </c>
      <c r="L21" s="176">
        <f>((((VLOOKUP(A21,Lønnstabeller!$A$2:$CG$90,$S$9-1997+2,FALSE)/1850)*2*24)+($S$11*24))*6.33/24)+((($S$11*24)+((VLOOKUP(A21,Lønnstabeller!$A$2:$CG$90,$S$9-1997+2,FALSE)/1850)*0.45*10))*7/24)</f>
        <v>3963.0581081081077</v>
      </c>
      <c r="M21" s="177">
        <f>((((VLOOKUP(A21,Lønnstabeller!$A$2:$CG$90,$S$9-1997+2,FALSE)/1850)*2*24)+((VLOOKUP(A21,Lønnstabeller!$A$2:$CG$90,$S$9-1997+2,FALSE)/1850)*0.45*10))*16.06/24)+((($S$10*48/7)+($S$12*20/7))*16.06/24)</f>
        <v>8131.8993564993552</v>
      </c>
      <c r="N21" s="172"/>
      <c r="O21" s="201" t="s">
        <v>252</v>
      </c>
      <c r="P21" s="202">
        <f>SUM($P$19:$P$20)</f>
        <v>11.666666666666668</v>
      </c>
      <c r="Q21" s="178">
        <f>SUM($Q$19:$Q$20)</f>
        <v>13.333333333333332</v>
      </c>
      <c r="R21" s="178">
        <f>SUM($R$19:$R$20)</f>
        <v>13.333333333333332</v>
      </c>
      <c r="S21" s="178">
        <f>SUM($S$19:$S$20)</f>
        <v>13.333333333333332</v>
      </c>
      <c r="T21" s="178">
        <f>SUM($T$19:$T$20)</f>
        <v>11.666666666666668</v>
      </c>
      <c r="U21" s="179">
        <f>SUM($U$19:$U$20)</f>
        <v>11.666666666666668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6" s="3" customFormat="1" ht="12" customHeight="1">
      <c r="A22" s="174">
        <v>35</v>
      </c>
      <c r="B22" s="175">
        <f>((((VLOOKUP(A22,Lønnstabeller!$A$2:$CG$90,$S$9-1997+2,FALSE)/1850)*2*10)+((VLOOKUP(A22,Lønnstabeller!$A$2:$CG$90,$S$9-1997+2,FALSE)/1850)*1.5*6))*((SUM($P$18-$P$23)/16)))+((($S$12*4)+((VLOOKUP(A22,Lønnstabeller!$A$2:$CG$90,$S$9-1997+2,FALSE)/1850)*0.45*10))*$P$23/16)</f>
        <v>2979.0675675675675</v>
      </c>
      <c r="C22" s="176">
        <f>((((VLOOKUP(A22,Lønnstabeller!$A$2:$CG$90,$S$9-1997+2,FALSE)/1850)*2*24)+($S$10*24))*9.67/24)+((($S$11*24)+((VLOOKUP(A22,Lønnstabeller!$A$2:$CG$90,$S$9-1997+2,FALSE)/1850)*0.45*10))*2/24)</f>
        <v>5172.5786486486486</v>
      </c>
      <c r="D22" s="176">
        <f>((((VLOOKUP(A22,Lønnstabeller!$A$2:$CG$90,$S$9-1997+2,FALSE)/1850)*2*24)+((VLOOKUP(A22,Lønnstabeller!$A$2:$CG$90,$S$9-1997+2,FALSE)/1850)*0.45*10))*13.28/24)+((($S$11*48/7)+($S$12*20/7))*13.28/24)</f>
        <v>6790.2118404118401</v>
      </c>
      <c r="E22" s="176">
        <f>((((VLOOKUP(A22,Lønnstabeller!$A$2:$CG$90,$S$9-1997+2,FALSE)/1850)*2*10)+((VLOOKUP(A22,Lønnstabeller!$A$2:$CG$90,$S$9-1997+2,FALSE)/1850)*1.5*6))*8.67/16)+((($S$12*4)+((VLOOKUP(A22,Lønnstabeller!$A$2:$CG$90,$S$9-1997+2,FALSE)/1850)*0.45*10))*2/16)</f>
        <v>3656.7603378378381</v>
      </c>
      <c r="F22" s="176">
        <f>((((VLOOKUP(A22,Lønnstabeller!$A$2:$CG$90,$S$9-1997+2,FALSE)/1850)*2*24)+($S$10*24))*11.33/24)+((($S$11*24)+((VLOOKUP(A22,Lønnstabeller!$A$2:$CG$90,$S$9-1997+2,FALSE)/1850)*0.45*10))*2.25/24)</f>
        <v>6050.5446621621622</v>
      </c>
      <c r="G22" s="176">
        <f>((((VLOOKUP(A22,Lønnstabeller!$A$2:$CG$90,$S$9-1997+2,FALSE)/1850)*2*24)+((VLOOKUP(A22,Lønnstabeller!$A$2:$CG$90,$S$9-1997+2,FALSE)/1850)*0.45*10))*14.94/24)+((($S$10*48/7)+($S$12*20/7))*14.94/24)</f>
        <v>7638.9883204633206</v>
      </c>
      <c r="H22" s="176">
        <f>(((VLOOKUP(A22,Lønnstabeller!$A$2:$CG$90,$S$9-1997+2,FALSE)/1850)*2*10)+((VLOOKUP(A22,Lønnstabeller!$A$2:$CG$90,$S$9-1997+2,FALSE)/1850)*1.5*6))*(SUM($R$18-$R$23)/16)+((($S$12*4)+((VLOOKUP(A22,Lønnstabeller!$A$2:$CG$90,$S$9-1997+2,FALSE)/1850)*0.45*10))*$R$23/16)</f>
        <v>2573.2635135135133</v>
      </c>
      <c r="I22" s="176">
        <f>((((VLOOKUP(A22,Lønnstabeller!$A$2:$CG$90,$S$9-1997+2,FALSE)/1850)*2*24)+($S$10*24))*11.33/24)+((($S$10*24)+((VLOOKUP(A22,Lønnstabeller!$A$2:$CG$90,$S$9-1997+2,FALSE)/1850)*0.45*10))*2/24)</f>
        <v>6023.7997297297297</v>
      </c>
      <c r="J22" s="176">
        <f>((((VLOOKUP(A22,Lønnstabeller!$A$2:$CG$90,$S$9-1997+2,FALSE)/1850)*2*24)+((VLOOKUP(A22,Lønnstabeller!$A$2:$CG$90,$S$9-1997+2,FALSE)/1850)*0.45*10))*16.06/24)+((($S$10*48/7)+($S$12*20/7))*16.06/24)</f>
        <v>8211.6567889317885</v>
      </c>
      <c r="K22" s="176">
        <f>(($S$12*4)+((VLOOKUP(A22,Lønnstabeller!$A$2:$CG$90,$S$9-1997+2,FALSE)/1850)*0.45*10))*($S$23/16)+((((VLOOKUP(A22,Lønnstabeller!$A$2:$CG$90,$S$9-1997+2,FALSE)/1850)*1.5*6)+((VLOOKUP(A22,Lønnstabeller!$A$2:$CG$90,$S$9-1997+2,FALSE)/1850)*2*10))*SUM($S$18-$S$23)/16)</f>
        <v>890.34121621621625</v>
      </c>
      <c r="L22" s="176">
        <f>((((VLOOKUP(A22,Lønnstabeller!$A$2:$CG$90,$S$9-1997+2,FALSE)/1850)*2*24)+($S$11*24))*6.33/24)+((($S$11*24)+((VLOOKUP(A22,Lønnstabeller!$A$2:$CG$90,$S$9-1997+2,FALSE)/1850)*0.45*10))*7/24)</f>
        <v>3994.7794594594593</v>
      </c>
      <c r="M22" s="177">
        <f>((((VLOOKUP(A22,Lønnstabeller!$A$2:$CG$90,$S$9-1997+2,FALSE)/1850)*2*24)+((VLOOKUP(A22,Lønnstabeller!$A$2:$CG$90,$S$9-1997+2,FALSE)/1850)*0.45*10))*16.06/24)+((($S$10*48/7)+($S$12*20/7))*16.06/24)</f>
        <v>8211.6567889317885</v>
      </c>
      <c r="N22" s="172"/>
      <c r="O22" s="227" t="s">
        <v>253</v>
      </c>
      <c r="P22" s="228"/>
      <c r="Q22" s="228"/>
      <c r="R22" s="228"/>
      <c r="S22" s="229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6" s="3" customFormat="1" ht="12" customHeight="1">
      <c r="A23" s="174">
        <v>36</v>
      </c>
      <c r="B23" s="175">
        <f>((((VLOOKUP(A23,Lønnstabeller!$A$2:$CG$90,$S$9-1997+2,FALSE)/1850)*2*10)+((VLOOKUP(A23,Lønnstabeller!$A$2:$CG$90,$S$9-1997+2,FALSE)/1850)*1.5*6))*((SUM($P$18-$P$23)/16)))+((($S$12*4)+((VLOOKUP(A23,Lønnstabeller!$A$2:$CG$90,$S$9-1997+2,FALSE)/1850)*0.45*10))*$P$23/16)</f>
        <v>3009.864864864865</v>
      </c>
      <c r="C23" s="176">
        <f>((((VLOOKUP(A23,Lønnstabeller!$A$2:$CG$90,$S$9-1997+2,FALSE)/1850)*2*24)+($S$10*24))*9.67/24)+((($S$11*24)+((VLOOKUP(A23,Lønnstabeller!$A$2:$CG$90,$S$9-1997+2,FALSE)/1850)*0.45*10))*2/24)</f>
        <v>5218.4027027027023</v>
      </c>
      <c r="D23" s="176">
        <f>((((VLOOKUP(A23,Lønnstabeller!$A$2:$CG$90,$S$9-1997+2,FALSE)/1850)*2*24)+((VLOOKUP(A23,Lønnstabeller!$A$2:$CG$90,$S$9-1997+2,FALSE)/1850)*0.45*10))*13.28/24)+((($S$11*48/7)+($S$12*20/7))*13.28/24)</f>
        <v>6857.7334620334614</v>
      </c>
      <c r="E23" s="176">
        <f>((((VLOOKUP(A23,Lønnstabeller!$A$2:$CG$90,$S$9-1997+2,FALSE)/1850)*2*10)+((VLOOKUP(A23,Lønnstabeller!$A$2:$CG$90,$S$9-1997+2,FALSE)/1850)*1.5*6))*8.67/16)+((($S$12*4)+((VLOOKUP(A23,Lønnstabeller!$A$2:$CG$90,$S$9-1997+2,FALSE)/1850)*0.45*10))*2/16)</f>
        <v>3694.5930743243243</v>
      </c>
      <c r="F23" s="176">
        <f>((((VLOOKUP(A23,Lønnstabeller!$A$2:$CG$90,$S$9-1997+2,FALSE)/1850)*2*24)+($S$10*24))*11.33/24)+((($S$11*24)+((VLOOKUP(A23,Lønnstabeller!$A$2:$CG$90,$S$9-1997+2,FALSE)/1850)*0.45*10))*2.25/24)</f>
        <v>6104.1944256756751</v>
      </c>
      <c r="G23" s="176">
        <f>((((VLOOKUP(A23,Lønnstabeller!$A$2:$CG$90,$S$9-1997+2,FALSE)/1850)*2*24)+((VLOOKUP(A23,Lønnstabeller!$A$2:$CG$90,$S$9-1997+2,FALSE)/1850)*0.45*10))*14.94/24)+((($S$10*48/7)+($S$12*20/7))*14.94/24)</f>
        <v>7714.9501447876455</v>
      </c>
      <c r="H23" s="176">
        <f>(((VLOOKUP(A23,Lønnstabeller!$A$2:$CG$90,$S$9-1997+2,FALSE)/1850)*2*10)+((VLOOKUP(A23,Lønnstabeller!$A$2:$CG$90,$S$9-1997+2,FALSE)/1850)*1.5*6))*(SUM($R$18-$R$23)/16)+((($S$12*4)+((VLOOKUP(A23,Lønnstabeller!$A$2:$CG$90,$S$9-1997+2,FALSE)/1850)*0.45*10))*$R$23/16)</f>
        <v>2599.8479729729729</v>
      </c>
      <c r="I23" s="176">
        <f>((((VLOOKUP(A23,Lønnstabeller!$A$2:$CG$90,$S$9-1997+2,FALSE)/1850)*2*24)+($S$10*24))*11.33/24)+((($S$10*24)+((VLOOKUP(A23,Lønnstabeller!$A$2:$CG$90,$S$9-1997+2,FALSE)/1850)*0.45*10))*2/24)</f>
        <v>6077.3405405405401</v>
      </c>
      <c r="J23" s="176">
        <f>((((VLOOKUP(A23,Lønnstabeller!$A$2:$CG$90,$S$9-1997+2,FALSE)/1850)*2*24)+((VLOOKUP(A23,Lønnstabeller!$A$2:$CG$90,$S$9-1997+2,FALSE)/1850)*0.45*10))*16.06/24)+((($S$10*48/7)+($S$12*20/7))*16.06/24)</f>
        <v>8293.3132078507078</v>
      </c>
      <c r="K23" s="176">
        <f>(($S$12*4)+((VLOOKUP(A23,Lønnstabeller!$A$2:$CG$90,$S$9-1997+2,FALSE)/1850)*0.45*10))*($S$23/16)+((((VLOOKUP(A23,Lønnstabeller!$A$2:$CG$90,$S$9-1997+2,FALSE)/1850)*1.5*6)+((VLOOKUP(A23,Lønnstabeller!$A$2:$CG$90,$S$9-1997+2,FALSE)/1850)*2*10))*SUM($S$18-$S$23)/16)</f>
        <v>899.13006756756749</v>
      </c>
      <c r="L23" s="176">
        <f>((((VLOOKUP(A23,Lønnstabeller!$A$2:$CG$90,$S$9-1997+2,FALSE)/1850)*2*24)+($S$11*24))*6.33/24)+((($S$11*24)+((VLOOKUP(A23,Lønnstabeller!$A$2:$CG$90,$S$9-1997+2,FALSE)/1850)*0.45*10))*7/24)</f>
        <v>4027.256081081081</v>
      </c>
      <c r="M23" s="177">
        <f>((((VLOOKUP(A23,Lønnstabeller!$A$2:$CG$90,$S$9-1997+2,FALSE)/1850)*2*24)+((VLOOKUP(A23,Lønnstabeller!$A$2:$CG$90,$S$9-1997+2,FALSE)/1850)*0.45*10))*16.06/24)+((($S$10*48/7)+($S$12*20/7))*16.06/24)</f>
        <v>8293.3132078507078</v>
      </c>
      <c r="N23" s="172"/>
      <c r="O23" s="208" t="s">
        <v>254</v>
      </c>
      <c r="P23" s="203">
        <v>2</v>
      </c>
      <c r="Q23" s="204">
        <v>2</v>
      </c>
      <c r="R23" s="204">
        <v>2</v>
      </c>
      <c r="S23" s="205">
        <v>7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6" s="3" customFormat="1" ht="12" customHeight="1">
      <c r="A24" s="174">
        <v>37</v>
      </c>
      <c r="B24" s="175">
        <f>((((VLOOKUP(A24,Lønnstabeller!$A$2:$CG$90,$S$9-1997+2,FALSE)/1850)*2*10)+((VLOOKUP(A24,Lønnstabeller!$A$2:$CG$90,$S$9-1997+2,FALSE)/1850)*1.5*6))*((SUM($P$18-$P$23)/16)))+((($S$12*4)+((VLOOKUP(A24,Lønnstabeller!$A$2:$CG$90,$S$9-1997+2,FALSE)/1850)*0.45*10))*$P$23/16)</f>
        <v>3044.2432432432433</v>
      </c>
      <c r="C24" s="176">
        <f>((((VLOOKUP(A24,Lønnstabeller!$A$2:$CG$90,$S$9-1997+2,FALSE)/1850)*2*24)+($S$10*24))*9.67/24)+((($S$11*24)+((VLOOKUP(A24,Lønnstabeller!$A$2:$CG$90,$S$9-1997+2,FALSE)/1850)*0.45*10))*2/24)</f>
        <v>5269.5551351351351</v>
      </c>
      <c r="D24" s="176">
        <f>((((VLOOKUP(A24,Lønnstabeller!$A$2:$CG$90,$S$9-1997+2,FALSE)/1850)*2*24)+((VLOOKUP(A24,Lønnstabeller!$A$2:$CG$90,$S$9-1997+2,FALSE)/1850)*0.45*10))*13.28/24)+((($S$11*48/7)+($S$12*20/7))*13.28/24)</f>
        <v>6933.1064350064344</v>
      </c>
      <c r="E24" s="176">
        <f>((((VLOOKUP(A24,Lønnstabeller!$A$2:$CG$90,$S$9-1997+2,FALSE)/1850)*2*10)+((VLOOKUP(A24,Lønnstabeller!$A$2:$CG$90,$S$9-1997+2,FALSE)/1850)*1.5*6))*8.67/16)+((($S$12*4)+((VLOOKUP(A24,Lønnstabeller!$A$2:$CG$90,$S$9-1997+2,FALSE)/1850)*0.45*10))*2/16)</f>
        <v>3736.8249662162161</v>
      </c>
      <c r="F24" s="176">
        <f>((((VLOOKUP(A24,Lønnstabeller!$A$2:$CG$90,$S$9-1997+2,FALSE)/1850)*2*24)+($S$10*24))*11.33/24)+((($S$11*24)+((VLOOKUP(A24,Lønnstabeller!$A$2:$CG$90,$S$9-1997+2,FALSE)/1850)*0.45*10))*2.25/24)</f>
        <v>6164.0825337837832</v>
      </c>
      <c r="G24" s="176">
        <f>((((VLOOKUP(A24,Lønnstabeller!$A$2:$CG$90,$S$9-1997+2,FALSE)/1850)*2*24)+((VLOOKUP(A24,Lønnstabeller!$A$2:$CG$90,$S$9-1997+2,FALSE)/1850)*0.45*10))*14.94/24)+((($S$10*48/7)+($S$12*20/7))*14.94/24)</f>
        <v>7799.7447393822385</v>
      </c>
      <c r="H24" s="176">
        <f>(((VLOOKUP(A24,Lønnstabeller!$A$2:$CG$90,$S$9-1997+2,FALSE)/1850)*2*10)+((VLOOKUP(A24,Lønnstabeller!$A$2:$CG$90,$S$9-1997+2,FALSE)/1850)*1.5*6))*(SUM($R$18-$R$23)/16)+((($S$12*4)+((VLOOKUP(A24,Lønnstabeller!$A$2:$CG$90,$S$9-1997+2,FALSE)/1850)*0.45*10))*$R$23/16)</f>
        <v>2629.5236486486488</v>
      </c>
      <c r="I24" s="176">
        <f>((((VLOOKUP(A24,Lønnstabeller!$A$2:$CG$90,$S$9-1997+2,FALSE)/1850)*2*24)+($S$10*24))*11.33/24)+((($S$10*24)+((VLOOKUP(A24,Lønnstabeller!$A$2:$CG$90,$S$9-1997+2,FALSE)/1850)*0.45*10))*2/24)</f>
        <v>6137.1070270270266</v>
      </c>
      <c r="J24" s="176">
        <f>((((VLOOKUP(A24,Lønnstabeller!$A$2:$CG$90,$S$9-1997+2,FALSE)/1850)*2*24)+((VLOOKUP(A24,Lønnstabeller!$A$2:$CG$90,$S$9-1997+2,FALSE)/1850)*0.45*10))*16.06/24)+((($S$10*48/7)+($S$12*20/7))*16.06/24)</f>
        <v>8384.464559202057</v>
      </c>
      <c r="K24" s="176">
        <f>(($S$12*4)+((VLOOKUP(A24,Lønnstabeller!$A$2:$CG$90,$S$9-1997+2,FALSE)/1850)*0.45*10))*($S$23/16)+((((VLOOKUP(A24,Lønnstabeller!$A$2:$CG$90,$S$9-1997+2,FALSE)/1850)*1.5*6)+((VLOOKUP(A24,Lønnstabeller!$A$2:$CG$90,$S$9-1997+2,FALSE)/1850)*2*10))*SUM($S$18-$S$23)/16)</f>
        <v>908.94087837837844</v>
      </c>
      <c r="L24" s="176">
        <f>((((VLOOKUP(A24,Lønnstabeller!$A$2:$CG$90,$S$9-1997+2,FALSE)/1850)*2*24)+($S$11*24))*6.33/24)+((($S$11*24)+((VLOOKUP(A24,Lønnstabeller!$A$2:$CG$90,$S$9-1997+2,FALSE)/1850)*0.45*10))*7/24)</f>
        <v>4063.5090540540541</v>
      </c>
      <c r="M24" s="177">
        <f>((((VLOOKUP(A24,Lønnstabeller!$A$2:$CG$90,$S$9-1997+2,FALSE)/1850)*2*24)+((VLOOKUP(A24,Lønnstabeller!$A$2:$CG$90,$S$9-1997+2,FALSE)/1850)*0.45*10))*16.06/24)+((($S$10*48/7)+($S$12*20/7))*16.06/24)</f>
        <v>8384.464559202057</v>
      </c>
      <c r="N24" s="172"/>
      <c r="O24" s="206" t="s">
        <v>255</v>
      </c>
      <c r="P24" s="192">
        <v>2</v>
      </c>
      <c r="Q24" s="192">
        <v>2</v>
      </c>
      <c r="R24" s="192">
        <v>2</v>
      </c>
      <c r="S24" s="193">
        <v>7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6" s="3" customFormat="1" ht="12" customHeight="1" thickBot="1">
      <c r="A25" s="174">
        <v>38</v>
      </c>
      <c r="B25" s="175">
        <f>((((VLOOKUP(A25,Lønnstabeller!$A$2:$CG$90,$S$9-1997+2,FALSE)/1850)*2*10)+((VLOOKUP(A25,Lønnstabeller!$A$2:$CG$90,$S$9-1997+2,FALSE)/1850)*1.5*6))*((SUM($P$18-$P$23)/16)))+((($S$12*4)+((VLOOKUP(A25,Lønnstabeller!$A$2:$CG$90,$S$9-1997+2,FALSE)/1850)*0.45*10))*$P$23/16)</f>
        <v>3078.6216216216212</v>
      </c>
      <c r="C25" s="176">
        <f>((((VLOOKUP(A25,Lønnstabeller!$A$2:$CG$90,$S$9-1997+2,FALSE)/1850)*2*24)+($S$10*24))*9.67/24)+((($S$11*24)+((VLOOKUP(A25,Lønnstabeller!$A$2:$CG$90,$S$9-1997+2,FALSE)/1850)*0.45*10))*2/24)</f>
        <v>5320.7075675675669</v>
      </c>
      <c r="D25" s="176">
        <f>((((VLOOKUP(A25,Lønnstabeller!$A$2:$CG$90,$S$9-1997+2,FALSE)/1850)*2*24)+((VLOOKUP(A25,Lønnstabeller!$A$2:$CG$90,$S$9-1997+2,FALSE)/1850)*0.45*10))*13.28/24)+((($S$11*48/7)+($S$12*20/7))*13.28/24)</f>
        <v>7008.4794079794074</v>
      </c>
      <c r="E25" s="176">
        <f>((((VLOOKUP(A25,Lønnstabeller!$A$2:$CG$90,$S$9-1997+2,FALSE)/1850)*2*10)+((VLOOKUP(A25,Lønnstabeller!$A$2:$CG$90,$S$9-1997+2,FALSE)/1850)*1.5*6))*8.67/16)+((($S$12*4)+((VLOOKUP(A25,Lønnstabeller!$A$2:$CG$90,$S$9-1997+2,FALSE)/1850)*0.45*10))*2/16)</f>
        <v>3779.0568581081079</v>
      </c>
      <c r="F25" s="176">
        <f>((((VLOOKUP(A25,Lønnstabeller!$A$2:$CG$90,$S$9-1997+2,FALSE)/1850)*2*24)+($S$10*24))*11.33/24)+((($S$11*24)+((VLOOKUP(A25,Lønnstabeller!$A$2:$CG$90,$S$9-1997+2,FALSE)/1850)*0.45*10))*2.25/24)</f>
        <v>6223.9706418918922</v>
      </c>
      <c r="G25" s="176">
        <f>((((VLOOKUP(A25,Lønnstabeller!$A$2:$CG$90,$S$9-1997+2,FALSE)/1850)*2*24)+((VLOOKUP(A25,Lønnstabeller!$A$2:$CG$90,$S$9-1997+2,FALSE)/1850)*0.45*10))*14.94/24)+((($S$10*48/7)+($S$12*20/7))*14.94/24)</f>
        <v>7884.5393339768343</v>
      </c>
      <c r="H25" s="176">
        <f>(((VLOOKUP(A25,Lønnstabeller!$A$2:$CG$90,$S$9-1997+2,FALSE)/1850)*2*10)+((VLOOKUP(A25,Lønnstabeller!$A$2:$CG$90,$S$9-1997+2,FALSE)/1850)*1.5*6))*(SUM($R$18-$R$23)/16)+((($S$12*4)+((VLOOKUP(A25,Lønnstabeller!$A$2:$CG$90,$S$9-1997+2,FALSE)/1850)*0.45*10))*$R$23/16)</f>
        <v>2659.1993243243242</v>
      </c>
      <c r="I25" s="176">
        <f>((((VLOOKUP(A25,Lønnstabeller!$A$2:$CG$90,$S$9-1997+2,FALSE)/1850)*2*24)+($S$10*24))*11.33/24)+((($S$10*24)+((VLOOKUP(A25,Lønnstabeller!$A$2:$CG$90,$S$9-1997+2,FALSE)/1850)*0.45*10))*2/24)</f>
        <v>6196.8735135135139</v>
      </c>
      <c r="J25" s="176">
        <f>((((VLOOKUP(A25,Lønnstabeller!$A$2:$CG$90,$S$9-1997+2,FALSE)/1850)*2*24)+((VLOOKUP(A25,Lønnstabeller!$A$2:$CG$90,$S$9-1997+2,FALSE)/1850)*0.45*10))*16.06/24)+((($S$10*48/7)+($S$12*20/7))*16.06/24)</f>
        <v>8475.6159105534098</v>
      </c>
      <c r="K25" s="176">
        <f>(($S$12*4)+((VLOOKUP(A25,Lønnstabeller!$A$2:$CG$90,$S$9-1997+2,FALSE)/1850)*0.45*10))*($S$23/16)+((((VLOOKUP(A25,Lønnstabeller!$A$2:$CG$90,$S$9-1997+2,FALSE)/1850)*1.5*6)+((VLOOKUP(A25,Lønnstabeller!$A$2:$CG$90,$S$9-1997+2,FALSE)/1850)*2*10))*SUM($S$18-$S$23)/16)</f>
        <v>918.75168918918916</v>
      </c>
      <c r="L25" s="176">
        <f>((((VLOOKUP(A25,Lønnstabeller!$A$2:$CG$90,$S$9-1997+2,FALSE)/1850)*2*24)+($S$11*24))*6.33/24)+((($S$11*24)+((VLOOKUP(A25,Lønnstabeller!$A$2:$CG$90,$S$9-1997+2,FALSE)/1850)*0.45*10))*7/24)</f>
        <v>4099.7620270270272</v>
      </c>
      <c r="M25" s="177">
        <f>((((VLOOKUP(A25,Lønnstabeller!$A$2:$CG$90,$S$9-1997+2,FALSE)/1850)*2*24)+((VLOOKUP(A25,Lønnstabeller!$A$2:$CG$90,$S$9-1997+2,FALSE)/1850)*0.45*10))*16.06/24)+((($S$10*48/7)+($S$12*20/7))*16.06/24)</f>
        <v>8475.6159105534098</v>
      </c>
      <c r="N25" s="172"/>
      <c r="O25" s="207" t="s">
        <v>256</v>
      </c>
      <c r="P25" s="194">
        <v>0</v>
      </c>
      <c r="Q25" s="194">
        <v>0</v>
      </c>
      <c r="R25" s="194">
        <v>0</v>
      </c>
      <c r="S25" s="195">
        <v>0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6" s="3" customFormat="1" ht="12" customHeight="1">
      <c r="A26" s="174">
        <v>39</v>
      </c>
      <c r="B26" s="175">
        <f>((((VLOOKUP(A26,Lønnstabeller!$A$2:$CG$90,$S$9-1997+2,FALSE)/1850)*2*10)+((VLOOKUP(A26,Lønnstabeller!$A$2:$CG$90,$S$9-1997+2,FALSE)/1850)*1.5*6))*((SUM($P$18-$P$23)/16)))+((($S$12*4)+((VLOOKUP(A26,Lønnstabeller!$A$2:$CG$90,$S$9-1997+2,FALSE)/1850)*0.45*10))*$P$23/16)</f>
        <v>3112.2837837837833</v>
      </c>
      <c r="C26" s="176">
        <f>((((VLOOKUP(A26,Lønnstabeller!$A$2:$CG$90,$S$9-1997+2,FALSE)/1850)*2*24)+($S$10*24))*9.67/24)+((($S$11*24)+((VLOOKUP(A26,Lønnstabeller!$A$2:$CG$90,$S$9-1997+2,FALSE)/1850)*0.45*10))*2/24)</f>
        <v>5370.7943243243244</v>
      </c>
      <c r="D26" s="176">
        <f>((((VLOOKUP(A26,Lønnstabeller!$A$2:$CG$90,$S$9-1997+2,FALSE)/1850)*2*24)+((VLOOKUP(A26,Lønnstabeller!$A$2:$CG$90,$S$9-1997+2,FALSE)/1850)*0.45*10))*13.28/24)+((($S$11*48/7)+($S$12*20/7))*13.28/24)</f>
        <v>7082.2821106821093</v>
      </c>
      <c r="E26" s="176">
        <f>((((VLOOKUP(A26,Lønnstabeller!$A$2:$CG$90,$S$9-1997+2,FALSE)/1850)*2*10)+((VLOOKUP(A26,Lønnstabeller!$A$2:$CG$90,$S$9-1997+2,FALSE)/1850)*1.5*6))*8.67/16)+((($S$12*4)+((VLOOKUP(A26,Lønnstabeller!$A$2:$CG$90,$S$9-1997+2,FALSE)/1850)*0.45*10))*2/16)</f>
        <v>3820.4089189189185</v>
      </c>
      <c r="F26" s="176">
        <f>((((VLOOKUP(A26,Lønnstabeller!$A$2:$CG$90,$S$9-1997+2,FALSE)/1850)*2*24)+($S$10*24))*11.33/24)+((($S$11*24)+((VLOOKUP(A26,Lønnstabeller!$A$2:$CG$90,$S$9-1997+2,FALSE)/1850)*0.45*10))*2.25/24)</f>
        <v>6282.6110810810806</v>
      </c>
      <c r="G26" s="176">
        <f>((((VLOOKUP(A26,Lønnstabeller!$A$2:$CG$90,$S$9-1997+2,FALSE)/1850)*2*24)+((VLOOKUP(A26,Lønnstabeller!$A$2:$CG$90,$S$9-1997+2,FALSE)/1850)*0.45*10))*14.94/24)+((($S$10*48/7)+($S$12*20/7))*14.94/24)</f>
        <v>7967.5673745173735</v>
      </c>
      <c r="H26" s="176">
        <f>(((VLOOKUP(A26,Lønnstabeller!$A$2:$CG$90,$S$9-1997+2,FALSE)/1850)*2*10)+((VLOOKUP(A26,Lønnstabeller!$A$2:$CG$90,$S$9-1997+2,FALSE)/1850)*1.5*6))*(SUM($R$18-$R$23)/16)+((($S$12*4)+((VLOOKUP(A26,Lønnstabeller!$A$2:$CG$90,$S$9-1997+2,FALSE)/1850)*0.45*10))*$R$23/16)</f>
        <v>2688.2567567567562</v>
      </c>
      <c r="I26" s="176">
        <f>((((VLOOKUP(A26,Lønnstabeller!$A$2:$CG$90,$S$9-1997+2,FALSE)/1850)*2*24)+($S$10*24))*11.33/24)+((($S$10*24)+((VLOOKUP(A26,Lønnstabeller!$A$2:$CG$90,$S$9-1997+2,FALSE)/1850)*0.45*10))*2/24)</f>
        <v>6255.3948648648648</v>
      </c>
      <c r="J26" s="176">
        <f>((((VLOOKUP(A26,Lønnstabeller!$A$2:$CG$90,$S$9-1997+2,FALSE)/1850)*2*24)+((VLOOKUP(A26,Lønnstabeller!$A$2:$CG$90,$S$9-1997+2,FALSE)/1850)*0.45*10))*16.06/24)+((($S$10*48/7)+($S$12*20/7))*16.06/24)</f>
        <v>8564.8682754182737</v>
      </c>
      <c r="K26" s="176">
        <f>(($S$12*4)+((VLOOKUP(A26,Lønnstabeller!$A$2:$CG$90,$S$9-1997+2,FALSE)/1850)*0.45*10))*($S$23/16)+((((VLOOKUP(A26,Lønnstabeller!$A$2:$CG$90,$S$9-1997+2,FALSE)/1850)*1.5*6)+((VLOOKUP(A26,Lønnstabeller!$A$2:$CG$90,$S$9-1997+2,FALSE)/1850)*2*10))*SUM($S$18-$S$23)/16)</f>
        <v>928.35810810810801</v>
      </c>
      <c r="L26" s="176">
        <f>((((VLOOKUP(A26,Lønnstabeller!$A$2:$CG$90,$S$9-1997+2,FALSE)/1850)*2*24)+($S$11*24))*6.33/24)+((($S$11*24)+((VLOOKUP(A26,Lønnstabeller!$A$2:$CG$90,$S$9-1997+2,FALSE)/1850)*0.45*10))*7/24)</f>
        <v>4135.2597297297298</v>
      </c>
      <c r="M26" s="177">
        <f>((((VLOOKUP(A26,Lønnstabeller!$A$2:$CG$90,$S$9-1997+2,FALSE)/1850)*2*24)+((VLOOKUP(A26,Lønnstabeller!$A$2:$CG$90,$S$9-1997+2,FALSE)/1850)*0.45*10))*16.06/24)+((($S$10*48/7)+($S$12*20/7))*16.06/24)</f>
        <v>8564.8682754182737</v>
      </c>
      <c r="N26" s="172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3" customFormat="1" ht="12" customHeight="1">
      <c r="A27" s="174">
        <v>40</v>
      </c>
      <c r="B27" s="175">
        <f>((((VLOOKUP(A27,Lønnstabeller!$A$2:$CG$90,$S$9-1997+2,FALSE)/1850)*2*10)+((VLOOKUP(A27,Lønnstabeller!$A$2:$CG$90,$S$9-1997+2,FALSE)/1850)*1.5*6))*((SUM($P$18-$P$23)/16)))+((($S$12*4)+((VLOOKUP(A27,Lønnstabeller!$A$2:$CG$90,$S$9-1997+2,FALSE)/1850)*0.45*10))*$P$23/16)</f>
        <v>3148.8108108108108</v>
      </c>
      <c r="C27" s="176">
        <f>((((VLOOKUP(A27,Lønnstabeller!$A$2:$CG$90,$S$9-1997+2,FALSE)/1850)*2*24)+($S$10*24))*9.67/24)+((($S$11*24)+((VLOOKUP(A27,Lønnstabeller!$A$2:$CG$90,$S$9-1997+2,FALSE)/1850)*0.45*10))*2/24)</f>
        <v>5425.1437837837839</v>
      </c>
      <c r="D27" s="176">
        <f>((((VLOOKUP(A27,Lønnstabeller!$A$2:$CG$90,$S$9-1997+2,FALSE)/1850)*2*24)+((VLOOKUP(A27,Lønnstabeller!$A$2:$CG$90,$S$9-1997+2,FALSE)/1850)*0.45*10))*13.28/24)+((($S$11*48/7)+($S$12*20/7))*13.28/24)</f>
        <v>7162.3658944658937</v>
      </c>
      <c r="E27" s="176">
        <f>((((VLOOKUP(A27,Lønnstabeller!$A$2:$CG$90,$S$9-1997+2,FALSE)/1850)*2*10)+((VLOOKUP(A27,Lønnstabeller!$A$2:$CG$90,$S$9-1997+2,FALSE)/1850)*1.5*6))*8.67/16)+((($S$12*4)+((VLOOKUP(A27,Lønnstabeller!$A$2:$CG$90,$S$9-1997+2,FALSE)/1850)*0.45*10))*2/16)</f>
        <v>3865.2803040540543</v>
      </c>
      <c r="F27" s="176">
        <f>((((VLOOKUP(A27,Lønnstabeller!$A$2:$CG$90,$S$9-1997+2,FALSE)/1850)*2*24)+($S$10*24))*11.33/24)+((($S$11*24)+((VLOOKUP(A27,Lønnstabeller!$A$2:$CG$90,$S$9-1997+2,FALSE)/1850)*0.45*10))*2.25/24)</f>
        <v>6346.2421959459462</v>
      </c>
      <c r="G27" s="176">
        <f>((((VLOOKUP(A27,Lønnstabeller!$A$2:$CG$90,$S$9-1997+2,FALSE)/1850)*2*24)+((VLOOKUP(A27,Lønnstabeller!$A$2:$CG$90,$S$9-1997+2,FALSE)/1850)*0.45*10))*14.94/24)+((($S$10*48/7)+($S$12*20/7))*14.94/24)</f>
        <v>8057.6616312741307</v>
      </c>
      <c r="H27" s="176">
        <f>(((VLOOKUP(A27,Lønnstabeller!$A$2:$CG$90,$S$9-1997+2,FALSE)/1850)*2*10)+((VLOOKUP(A27,Lønnstabeller!$A$2:$CG$90,$S$9-1997+2,FALSE)/1850)*1.5*6))*(SUM($R$18-$R$23)/16)+((($S$12*4)+((VLOOKUP(A27,Lønnstabeller!$A$2:$CG$90,$S$9-1997+2,FALSE)/1850)*0.45*10))*$R$23/16)</f>
        <v>2719.7871621621621</v>
      </c>
      <c r="I27" s="176">
        <f>((((VLOOKUP(A27,Lønnstabeller!$A$2:$CG$90,$S$9-1997+2,FALSE)/1850)*2*24)+($S$10*24))*11.33/24)+((($S$10*24)+((VLOOKUP(A27,Lønnstabeller!$A$2:$CG$90,$S$9-1997+2,FALSE)/1850)*0.45*10))*2/24)</f>
        <v>6318.896756756757</v>
      </c>
      <c r="J27" s="176">
        <f>((((VLOOKUP(A27,Lønnstabeller!$A$2:$CG$90,$S$9-1997+2,FALSE)/1850)*2*24)+((VLOOKUP(A27,Lønnstabeller!$A$2:$CG$90,$S$9-1997+2,FALSE)/1850)*0.45*10))*16.06/24)+((($S$10*48/7)+($S$12*20/7))*16.06/24)</f>
        <v>8661.716586229084</v>
      </c>
      <c r="K27" s="176">
        <f>(($S$12*4)+((VLOOKUP(A27,Lønnstabeller!$A$2:$CG$90,$S$9-1997+2,FALSE)/1850)*0.45*10))*($S$23/16)+((((VLOOKUP(A27,Lønnstabeller!$A$2:$CG$90,$S$9-1997+2,FALSE)/1850)*1.5*6)+((VLOOKUP(A27,Lønnstabeller!$A$2:$CG$90,$S$9-1997+2,FALSE)/1850)*2*10))*SUM($S$18-$S$23)/16)</f>
        <v>938.78209459459458</v>
      </c>
      <c r="L27" s="176">
        <f>((((VLOOKUP(A27,Lønnstabeller!$A$2:$CG$90,$S$9-1997+2,FALSE)/1850)*2*24)+($S$11*24))*6.33/24)+((($S$11*24)+((VLOOKUP(A27,Lønnstabeller!$A$2:$CG$90,$S$9-1997+2,FALSE)/1850)*0.45*10))*7/24)</f>
        <v>4173.7785135135136</v>
      </c>
      <c r="M27" s="177">
        <f>((((VLOOKUP(A27,Lønnstabeller!$A$2:$CG$90,$S$9-1997+2,FALSE)/1850)*2*24)+((VLOOKUP(A27,Lønnstabeller!$A$2:$CG$90,$S$9-1997+2,FALSE)/1850)*0.45*10))*16.06/24)+((($S$10*48/7)+($S$12*20/7))*16.06/24)</f>
        <v>8661.716586229084</v>
      </c>
      <c r="N27" s="17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3" customFormat="1" ht="12" customHeight="1">
      <c r="A28" s="174">
        <v>41</v>
      </c>
      <c r="B28" s="175">
        <f>((((VLOOKUP(A28,Lønnstabeller!$A$2:$CG$90,$S$9-1997+2,FALSE)/1850)*2*10)+((VLOOKUP(A28,Lønnstabeller!$A$2:$CG$90,$S$9-1997+2,FALSE)/1850)*1.5*6))*((SUM($P$18-$P$23)/16)))+((($S$12*4)+((VLOOKUP(A28,Lønnstabeller!$A$2:$CG$90,$S$9-1997+2,FALSE)/1850)*0.45*10))*$P$23/16)</f>
        <v>3185.3378378378375</v>
      </c>
      <c r="C28" s="176">
        <f>((((VLOOKUP(A28,Lønnstabeller!$A$2:$CG$90,$S$9-1997+2,FALSE)/1850)*2*24)+($S$10*24))*9.67/24)+((($S$11*24)+((VLOOKUP(A28,Lønnstabeller!$A$2:$CG$90,$S$9-1997+2,FALSE)/1850)*0.45*10))*2/24)</f>
        <v>5479.4932432432433</v>
      </c>
      <c r="D28" s="176">
        <f>((((VLOOKUP(A28,Lønnstabeller!$A$2:$CG$90,$S$9-1997+2,FALSE)/1850)*2*24)+((VLOOKUP(A28,Lønnstabeller!$A$2:$CG$90,$S$9-1997+2,FALSE)/1850)*0.45*10))*13.28/24)+((($S$11*48/7)+($S$12*20/7))*13.28/24)</f>
        <v>7242.4496782496763</v>
      </c>
      <c r="E28" s="176">
        <f>((((VLOOKUP(A28,Lønnstabeller!$A$2:$CG$90,$S$9-1997+2,FALSE)/1850)*2*10)+((VLOOKUP(A28,Lønnstabeller!$A$2:$CG$90,$S$9-1997+2,FALSE)/1850)*1.5*6))*8.67/16)+((($S$12*4)+((VLOOKUP(A28,Lønnstabeller!$A$2:$CG$90,$S$9-1997+2,FALSE)/1850)*0.45*10))*2/16)</f>
        <v>3910.1516891891888</v>
      </c>
      <c r="F28" s="176">
        <f>((((VLOOKUP(A28,Lønnstabeller!$A$2:$CG$90,$S$9-1997+2,FALSE)/1850)*2*24)+($S$10*24))*11.33/24)+((($S$11*24)+((VLOOKUP(A28,Lønnstabeller!$A$2:$CG$90,$S$9-1997+2,FALSE)/1850)*0.45*10))*2.25/24)</f>
        <v>6409.8733108108099</v>
      </c>
      <c r="G28" s="176">
        <f>((((VLOOKUP(A28,Lønnstabeller!$A$2:$CG$90,$S$9-1997+2,FALSE)/1850)*2*24)+((VLOOKUP(A28,Lønnstabeller!$A$2:$CG$90,$S$9-1997+2,FALSE)/1850)*0.45*10))*14.94/24)+((($S$10*48/7)+($S$12*20/7))*14.94/24)</f>
        <v>8147.7558880308861</v>
      </c>
      <c r="H28" s="176">
        <f>(((VLOOKUP(A28,Lønnstabeller!$A$2:$CG$90,$S$9-1997+2,FALSE)/1850)*2*10)+((VLOOKUP(A28,Lønnstabeller!$A$2:$CG$90,$S$9-1997+2,FALSE)/1850)*1.5*6))*(SUM($R$18-$R$23)/16)+((($S$12*4)+((VLOOKUP(A28,Lønnstabeller!$A$2:$CG$90,$S$9-1997+2,FALSE)/1850)*0.45*10))*$R$23/16)</f>
        <v>2751.3175675675675</v>
      </c>
      <c r="I28" s="176">
        <f>((((VLOOKUP(A28,Lønnstabeller!$A$2:$CG$90,$S$9-1997+2,FALSE)/1850)*2*24)+($S$10*24))*11.33/24)+((($S$10*24)+((VLOOKUP(A28,Lønnstabeller!$A$2:$CG$90,$S$9-1997+2,FALSE)/1850)*0.45*10))*2/24)</f>
        <v>6382.3986486486483</v>
      </c>
      <c r="J28" s="176">
        <f>((((VLOOKUP(A28,Lønnstabeller!$A$2:$CG$90,$S$9-1997+2,FALSE)/1850)*2*24)+((VLOOKUP(A28,Lønnstabeller!$A$2:$CG$90,$S$9-1997+2,FALSE)/1850)*0.45*10))*16.06/24)+((($S$10*48/7)+($S$12*20/7))*16.06/24)</f>
        <v>8758.5648970398943</v>
      </c>
      <c r="K28" s="176">
        <f>(($S$12*4)+((VLOOKUP(A28,Lønnstabeller!$A$2:$CG$90,$S$9-1997+2,FALSE)/1850)*0.45*10))*($S$23/16)+((((VLOOKUP(A28,Lønnstabeller!$A$2:$CG$90,$S$9-1997+2,FALSE)/1850)*1.5*6)+((VLOOKUP(A28,Lønnstabeller!$A$2:$CG$90,$S$9-1997+2,FALSE)/1850)*2*10))*SUM($S$18-$S$23)/16)</f>
        <v>949.20608108108104</v>
      </c>
      <c r="L28" s="176">
        <f>((((VLOOKUP(A28,Lønnstabeller!$A$2:$CG$90,$S$9-1997+2,FALSE)/1850)*2*24)+($S$11*24))*6.33/24)+((($S$11*24)+((VLOOKUP(A28,Lønnstabeller!$A$2:$CG$90,$S$9-1997+2,FALSE)/1850)*0.45*10))*7/24)</f>
        <v>4212.2972972972975</v>
      </c>
      <c r="M28" s="177">
        <f>((((VLOOKUP(A28,Lønnstabeller!$A$2:$CG$90,$S$9-1997+2,FALSE)/1850)*2*24)+((VLOOKUP(A28,Lønnstabeller!$A$2:$CG$90,$S$9-1997+2,FALSE)/1850)*0.45*10))*16.06/24)+((($S$10*48/7)+($S$12*20/7))*16.06/24)</f>
        <v>8758.5648970398943</v>
      </c>
      <c r="N28" s="17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3" customFormat="1" ht="12" customHeight="1">
      <c r="A29" s="174">
        <v>42</v>
      </c>
      <c r="B29" s="175">
        <f>((((VLOOKUP(A29,Lønnstabeller!$A$2:$CG$90,$S$9-1997+2,FALSE)/1850)*2*10)+((VLOOKUP(A29,Lønnstabeller!$A$2:$CG$90,$S$9-1997+2,FALSE)/1850)*1.5*6))*((SUM($P$18-$P$23)/16)))+((($S$12*4)+((VLOOKUP(A29,Lønnstabeller!$A$2:$CG$90,$S$9-1997+2,FALSE)/1850)*0.45*10))*$P$23/16)</f>
        <v>3227.594594594595</v>
      </c>
      <c r="C29" s="176">
        <f>((((VLOOKUP(A29,Lønnstabeller!$A$2:$CG$90,$S$9-1997+2,FALSE)/1850)*2*24)+($S$10*24))*9.67/24)+((($S$11*24)+((VLOOKUP(A29,Lønnstabeller!$A$2:$CG$90,$S$9-1997+2,FALSE)/1850)*0.45*10))*2/24)</f>
        <v>5542.3681081081077</v>
      </c>
      <c r="D29" s="176">
        <f>((((VLOOKUP(A29,Lønnstabeller!$A$2:$CG$90,$S$9-1997+2,FALSE)/1850)*2*24)+((VLOOKUP(A29,Lønnstabeller!$A$2:$CG$90,$S$9-1997+2,FALSE)/1850)*0.45*10))*13.28/24)+((($S$11*48/7)+($S$12*20/7))*13.28/24)</f>
        <v>7335.0956241956237</v>
      </c>
      <c r="E29" s="176">
        <f>((((VLOOKUP(A29,Lønnstabeller!$A$2:$CG$90,$S$9-1997+2,FALSE)/1850)*2*10)+((VLOOKUP(A29,Lønnstabeller!$A$2:$CG$90,$S$9-1997+2,FALSE)/1850)*1.5*6))*8.67/16)+((($S$12*4)+((VLOOKUP(A29,Lønnstabeller!$A$2:$CG$90,$S$9-1997+2,FALSE)/1850)*0.45*10))*2/16)</f>
        <v>3962.0617229729737</v>
      </c>
      <c r="F29" s="176">
        <f>((((VLOOKUP(A29,Lønnstabeller!$A$2:$CG$90,$S$9-1997+2,FALSE)/1850)*2*24)+($S$10*24))*11.33/24)+((($S$11*24)+((VLOOKUP(A29,Lønnstabeller!$A$2:$CG$90,$S$9-1997+2,FALSE)/1850)*0.45*10))*2.25/24)</f>
        <v>6483.4857770270264</v>
      </c>
      <c r="G29" s="176">
        <f>((((VLOOKUP(A29,Lønnstabeller!$A$2:$CG$90,$S$9-1997+2,FALSE)/1850)*2*24)+((VLOOKUP(A29,Lønnstabeller!$A$2:$CG$90,$S$9-1997+2,FALSE)/1850)*0.45*10))*14.94/24)+((($S$10*48/7)+($S$12*20/7))*14.94/24)</f>
        <v>8251.9825772200766</v>
      </c>
      <c r="H29" s="176">
        <f>(((VLOOKUP(A29,Lønnstabeller!$A$2:$CG$90,$S$9-1997+2,FALSE)/1850)*2*10)+((VLOOKUP(A29,Lønnstabeller!$A$2:$CG$90,$S$9-1997+2,FALSE)/1850)*1.5*6))*(SUM($R$18-$R$23)/16)+((($S$12*4)+((VLOOKUP(A29,Lønnstabeller!$A$2:$CG$90,$S$9-1997+2,FALSE)/1850)*0.45*10))*$R$23/16)</f>
        <v>2787.7939189189192</v>
      </c>
      <c r="I29" s="176">
        <f>((((VLOOKUP(A29,Lønnstabeller!$A$2:$CG$90,$S$9-1997+2,FALSE)/1850)*2*24)+($S$10*24))*11.33/24)+((($S$10*24)+((VLOOKUP(A29,Lønnstabeller!$A$2:$CG$90,$S$9-1997+2,FALSE)/1850)*0.45*10))*2/24)</f>
        <v>6455.8616216216215</v>
      </c>
      <c r="J29" s="176">
        <f>((((VLOOKUP(A29,Lønnstabeller!$A$2:$CG$90,$S$9-1997+2,FALSE)/1850)*2*24)+((VLOOKUP(A29,Lønnstabeller!$A$2:$CG$90,$S$9-1997+2,FALSE)/1850)*0.45*10))*16.06/24)+((($S$10*48/7)+($S$12*20/7))*16.06/24)</f>
        <v>8870.6050997425973</v>
      </c>
      <c r="K29" s="176">
        <f>(($S$12*4)+((VLOOKUP(A29,Lønnstabeller!$A$2:$CG$90,$S$9-1997+2,FALSE)/1850)*0.45*10))*($S$23/16)+((((VLOOKUP(A29,Lønnstabeller!$A$2:$CG$90,$S$9-1997+2,FALSE)/1850)*1.5*6)+((VLOOKUP(A29,Lønnstabeller!$A$2:$CG$90,$S$9-1997+2,FALSE)/1850)*2*10))*SUM($S$18-$S$23)/16)</f>
        <v>961.26520270270282</v>
      </c>
      <c r="L29" s="176">
        <f>((((VLOOKUP(A29,Lønnstabeller!$A$2:$CG$90,$S$9-1997+2,FALSE)/1850)*2*24)+($S$11*24))*6.33/24)+((($S$11*24)+((VLOOKUP(A29,Lønnstabeller!$A$2:$CG$90,$S$9-1997+2,FALSE)/1850)*0.45*10))*7/24)</f>
        <v>4256.8582432432431</v>
      </c>
      <c r="M29" s="177">
        <f>((((VLOOKUP(A29,Lønnstabeller!$A$2:$CG$90,$S$9-1997+2,FALSE)/1850)*2*24)+((VLOOKUP(A29,Lønnstabeller!$A$2:$CG$90,$S$9-1997+2,FALSE)/1850)*0.45*10))*16.06/24)+((($S$10*48/7)+($S$12*20/7))*16.06/24)</f>
        <v>8870.6050997425973</v>
      </c>
      <c r="N29" s="17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s="3" customFormat="1" ht="12" customHeight="1">
      <c r="A30" s="174">
        <v>43</v>
      </c>
      <c r="B30" s="175">
        <f>((((VLOOKUP(A30,Lønnstabeller!$A$2:$CG$90,$S$9-1997+2,FALSE)/1850)*2*10)+((VLOOKUP(A30,Lønnstabeller!$A$2:$CG$90,$S$9-1997+2,FALSE)/1850)*1.5*6))*((SUM($P$18-$P$23)/16)))+((($S$12*4)+((VLOOKUP(A30,Lønnstabeller!$A$2:$CG$90,$S$9-1997+2,FALSE)/1850)*0.45*10))*$P$23/16)</f>
        <v>3267.7027027027029</v>
      </c>
      <c r="C30" s="176">
        <f>((((VLOOKUP(A30,Lønnstabeller!$A$2:$CG$90,$S$9-1997+2,FALSE)/1850)*2*24)+($S$10*24))*9.67/24)+((($S$11*24)+((VLOOKUP(A30,Lønnstabeller!$A$2:$CG$90,$S$9-1997+2,FALSE)/1850)*0.45*10))*2/24)</f>
        <v>5602.0459459459462</v>
      </c>
      <c r="D30" s="176">
        <f>((((VLOOKUP(A30,Lønnstabeller!$A$2:$CG$90,$S$9-1997+2,FALSE)/1850)*2*24)+((VLOOKUP(A30,Lønnstabeller!$A$2:$CG$90,$S$9-1997+2,FALSE)/1850)*0.45*10))*13.28/24)+((($S$11*48/7)+($S$12*20/7))*13.28/24)</f>
        <v>7423.030759330758</v>
      </c>
      <c r="E30" s="176">
        <f>((((VLOOKUP(A30,Lønnstabeller!$A$2:$CG$90,$S$9-1997+2,FALSE)/1850)*2*10)+((VLOOKUP(A30,Lønnstabeller!$A$2:$CG$90,$S$9-1997+2,FALSE)/1850)*1.5*6))*8.67/16)+((($S$12*4)+((VLOOKUP(A30,Lønnstabeller!$A$2:$CG$90,$S$9-1997+2,FALSE)/1850)*0.45*10))*2/16)</f>
        <v>4011.3322635135137</v>
      </c>
      <c r="F30" s="176">
        <f>((((VLOOKUP(A30,Lønnstabeller!$A$2:$CG$90,$S$9-1997+2,FALSE)/1850)*2*24)+($S$10*24))*11.33/24)+((($S$11*24)+((VLOOKUP(A30,Lønnstabeller!$A$2:$CG$90,$S$9-1997+2,FALSE)/1850)*0.45*10))*2.25/24)</f>
        <v>6553.3552364864872</v>
      </c>
      <c r="G30" s="176">
        <f>((((VLOOKUP(A30,Lønnstabeller!$A$2:$CG$90,$S$9-1997+2,FALSE)/1850)*2*24)+((VLOOKUP(A30,Lønnstabeller!$A$2:$CG$90,$S$9-1997+2,FALSE)/1850)*0.45*10))*14.94/24)+((($S$10*48/7)+($S$12*20/7))*14.94/24)</f>
        <v>8350.9096042471047</v>
      </c>
      <c r="H30" s="176">
        <f>(((VLOOKUP(A30,Lønnstabeller!$A$2:$CG$90,$S$9-1997+2,FALSE)/1850)*2*10)+((VLOOKUP(A30,Lønnstabeller!$A$2:$CG$90,$S$9-1997+2,FALSE)/1850)*1.5*6))*(SUM($R$18-$R$23)/16)+((($S$12*4)+((VLOOKUP(A30,Lønnstabeller!$A$2:$CG$90,$S$9-1997+2,FALSE)/1850)*0.45*10))*$R$23/16)</f>
        <v>2822.4155405405409</v>
      </c>
      <c r="I30" s="176">
        <f>((((VLOOKUP(A30,Lønnstabeller!$A$2:$CG$90,$S$9-1997+2,FALSE)/1850)*2*24)+($S$10*24))*11.33/24)+((($S$10*24)+((VLOOKUP(A30,Lønnstabeller!$A$2:$CG$90,$S$9-1997+2,FALSE)/1850)*0.45*10))*2/24)</f>
        <v>6525.5891891891897</v>
      </c>
      <c r="J30" s="176">
        <f>((((VLOOKUP(A30,Lønnstabeller!$A$2:$CG$90,$S$9-1997+2,FALSE)/1850)*2*24)+((VLOOKUP(A30,Lønnstabeller!$A$2:$CG$90,$S$9-1997+2,FALSE)/1850)*0.45*10))*16.06/24)+((($S$10*48/7)+($S$12*20/7))*16.06/24)</f>
        <v>8976.9483429858428</v>
      </c>
      <c r="K30" s="176">
        <f>(($S$12*4)+((VLOOKUP(A30,Lønnstabeller!$A$2:$CG$90,$S$9-1997+2,FALSE)/1850)*0.45*10))*($S$23/16)+((((VLOOKUP(A30,Lønnstabeller!$A$2:$CG$90,$S$9-1997+2,FALSE)/1850)*1.5*6)+((VLOOKUP(A30,Lønnstabeller!$A$2:$CG$90,$S$9-1997+2,FALSE)/1850)*2*10))*SUM($S$18-$S$23)/16)</f>
        <v>972.71114864864876</v>
      </c>
      <c r="L30" s="176">
        <f>((((VLOOKUP(A30,Lønnstabeller!$A$2:$CG$90,$S$9-1997+2,FALSE)/1850)*2*24)+($S$11*24))*6.33/24)+((($S$11*24)+((VLOOKUP(A30,Lønnstabeller!$A$2:$CG$90,$S$9-1997+2,FALSE)/1850)*0.45*10))*7/24)</f>
        <v>4299.1533783783789</v>
      </c>
      <c r="M30" s="177">
        <f>((((VLOOKUP(A30,Lønnstabeller!$A$2:$CG$90,$S$9-1997+2,FALSE)/1850)*2*24)+((VLOOKUP(A30,Lønnstabeller!$A$2:$CG$90,$S$9-1997+2,FALSE)/1850)*0.45*10))*16.06/24)+((($S$10*48/7)+($S$12*20/7))*16.06/24)</f>
        <v>8976.9483429858428</v>
      </c>
      <c r="N30" s="17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3" customFormat="1" ht="12" customHeight="1">
      <c r="A31" s="174">
        <v>44</v>
      </c>
      <c r="B31" s="175">
        <f>((((VLOOKUP(A31,Lønnstabeller!$A$2:$CG$90,$S$9-1997+2,FALSE)/1850)*2*10)+((VLOOKUP(A31,Lønnstabeller!$A$2:$CG$90,$S$9-1997+2,FALSE)/1850)*1.5*6))*((SUM($P$18-$P$23)/16)))+((($S$12*4)+((VLOOKUP(A31,Lønnstabeller!$A$2:$CG$90,$S$9-1997+2,FALSE)/1850)*0.45*10))*$P$23/16)</f>
        <v>3311.3918918918916</v>
      </c>
      <c r="C31" s="176">
        <f>((((VLOOKUP(A31,Lønnstabeller!$A$2:$CG$90,$S$9-1997+2,FALSE)/1850)*2*24)+($S$10*24))*9.67/24)+((($S$11*24)+((VLOOKUP(A31,Lønnstabeller!$A$2:$CG$90,$S$9-1997+2,FALSE)/1850)*0.45*10))*2/24)</f>
        <v>5667.0521621621619</v>
      </c>
      <c r="D31" s="176">
        <f>((((VLOOKUP(A31,Lønnstabeller!$A$2:$CG$90,$S$9-1997+2,FALSE)/1850)*2*24)+((VLOOKUP(A31,Lønnstabeller!$A$2:$CG$90,$S$9-1997+2,FALSE)/1850)*0.45*10))*13.28/24)+((($S$11*48/7)+($S$12*20/7))*13.28/24)</f>
        <v>7518.8172458172457</v>
      </c>
      <c r="E31" s="176">
        <f>((((VLOOKUP(A31,Lønnstabeller!$A$2:$CG$90,$S$9-1997+2,FALSE)/1850)*2*10)+((VLOOKUP(A31,Lønnstabeller!$A$2:$CG$90,$S$9-1997+2,FALSE)/1850)*1.5*6))*8.67/16)+((($S$12*4)+((VLOOKUP(A31,Lønnstabeller!$A$2:$CG$90,$S$9-1997+2,FALSE)/1850)*0.45*10))*2/16)</f>
        <v>4065.0019594594596</v>
      </c>
      <c r="F31" s="176">
        <f>((((VLOOKUP(A31,Lønnstabeller!$A$2:$CG$90,$S$9-1997+2,FALSE)/1850)*2*24)+($S$10*24))*11.33/24)+((($S$11*24)+((VLOOKUP(A31,Lønnstabeller!$A$2:$CG$90,$S$9-1997+2,FALSE)/1850)*0.45*10))*2.25/24)</f>
        <v>6629.4630405405414</v>
      </c>
      <c r="G31" s="176">
        <f>((((VLOOKUP(A31,Lønnstabeller!$A$2:$CG$90,$S$9-1997+2,FALSE)/1850)*2*24)+((VLOOKUP(A31,Lønnstabeller!$A$2:$CG$90,$S$9-1997+2,FALSE)/1850)*0.45*10))*14.94/24)+((($S$10*48/7)+($S$12*20/7))*14.94/24)</f>
        <v>8458.6694015444027</v>
      </c>
      <c r="H31" s="176">
        <f>(((VLOOKUP(A31,Lønnstabeller!$A$2:$CG$90,$S$9-1997+2,FALSE)/1850)*2*10)+((VLOOKUP(A31,Lønnstabeller!$A$2:$CG$90,$S$9-1997+2,FALSE)/1850)*1.5*6))*(SUM($R$18-$R$23)/16)+((($S$12*4)+((VLOOKUP(A31,Lønnstabeller!$A$2:$CG$90,$S$9-1997+2,FALSE)/1850)*0.45*10))*$R$23/16)</f>
        <v>2860.1283783783783</v>
      </c>
      <c r="I31" s="176">
        <f>((((VLOOKUP(A31,Lønnstabeller!$A$2:$CG$90,$S$9-1997+2,FALSE)/1850)*2*24)+($S$10*24))*11.33/24)+((($S$10*24)+((VLOOKUP(A31,Lønnstabeller!$A$2:$CG$90,$S$9-1997+2,FALSE)/1850)*0.45*10))*2/24)</f>
        <v>6601.5424324324331</v>
      </c>
      <c r="J31" s="176">
        <f>((((VLOOKUP(A31,Lønnstabeller!$A$2:$CG$90,$S$9-1997+2,FALSE)/1850)*2*24)+((VLOOKUP(A31,Lønnstabeller!$A$2:$CG$90,$S$9-1997+2,FALSE)/1850)*0.45*10))*16.06/24)+((($S$10*48/7)+($S$12*20/7))*16.06/24)</f>
        <v>9092.7865186615181</v>
      </c>
      <c r="K31" s="176">
        <f>(($S$12*4)+((VLOOKUP(A31,Lønnstabeller!$A$2:$CG$90,$S$9-1997+2,FALSE)/1850)*0.45*10))*($S$23/16)+((((VLOOKUP(A31,Lønnstabeller!$A$2:$CG$90,$S$9-1997+2,FALSE)/1850)*1.5*6)+((VLOOKUP(A31,Lønnstabeller!$A$2:$CG$90,$S$9-1997+2,FALSE)/1850)*2*10))*SUM($S$18-$S$23)/16)</f>
        <v>985.17905405405395</v>
      </c>
      <c r="L31" s="176">
        <f>((((VLOOKUP(A31,Lønnstabeller!$A$2:$CG$90,$S$9-1997+2,FALSE)/1850)*2*24)+($S$11*24))*6.33/24)+((($S$11*24)+((VLOOKUP(A31,Lønnstabeller!$A$2:$CG$90,$S$9-1997+2,FALSE)/1850)*0.45*10))*7/24)</f>
        <v>4345.2248648648656</v>
      </c>
      <c r="M31" s="177">
        <f>((((VLOOKUP(A31,Lønnstabeller!$A$2:$CG$90,$S$9-1997+2,FALSE)/1850)*2*24)+((VLOOKUP(A31,Lønnstabeller!$A$2:$CG$90,$S$9-1997+2,FALSE)/1850)*0.45*10))*16.06/24)+((($S$10*48/7)+($S$12*20/7))*16.06/24)</f>
        <v>9092.7865186615181</v>
      </c>
      <c r="N31" s="172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s="3" customFormat="1" ht="12" customHeight="1">
      <c r="A32" s="174">
        <v>45</v>
      </c>
      <c r="B32" s="175">
        <f>((((VLOOKUP(A32,Lønnstabeller!$A$2:$CG$90,$S$9-1997+2,FALSE)/1850)*2*10)+((VLOOKUP(A32,Lønnstabeller!$A$2:$CG$90,$S$9-1997+2,FALSE)/1850)*1.5*6))*((SUM($P$18-$P$23)/16)))+((($S$12*4)+((VLOOKUP(A32,Lønnstabeller!$A$2:$CG$90,$S$9-1997+2,FALSE)/1850)*0.45*10))*$P$23/16)</f>
        <v>3354.364864864865</v>
      </c>
      <c r="C32" s="176">
        <f>((((VLOOKUP(A32,Lønnstabeller!$A$2:$CG$90,$S$9-1997+2,FALSE)/1850)*2*24)+($S$10*24))*9.67/24)+((($S$11*24)+((VLOOKUP(A32,Lønnstabeller!$A$2:$CG$90,$S$9-1997+2,FALSE)/1850)*0.45*10))*2/24)</f>
        <v>5730.9927027027024</v>
      </c>
      <c r="D32" s="176">
        <f>((((VLOOKUP(A32,Lønnstabeller!$A$2:$CG$90,$S$9-1997+2,FALSE)/1850)*2*24)+((VLOOKUP(A32,Lønnstabeller!$A$2:$CG$90,$S$9-1997+2,FALSE)/1850)*0.45*10))*13.28/24)+((($S$11*48/7)+($S$12*20/7))*13.28/24)</f>
        <v>7613.0334620334606</v>
      </c>
      <c r="E32" s="176">
        <f>((((VLOOKUP(A32,Lønnstabeller!$A$2:$CG$90,$S$9-1997+2,FALSE)/1850)*2*10)+((VLOOKUP(A32,Lønnstabeller!$A$2:$CG$90,$S$9-1997+2,FALSE)/1850)*1.5*6))*8.67/16)+((($S$12*4)+((VLOOKUP(A32,Lønnstabeller!$A$2:$CG$90,$S$9-1997+2,FALSE)/1850)*0.45*10))*2/16)</f>
        <v>4117.7918243243239</v>
      </c>
      <c r="F32" s="176">
        <f>((((VLOOKUP(A32,Lønnstabeller!$A$2:$CG$90,$S$9-1997+2,FALSE)/1850)*2*24)+($S$10*24))*11.33/24)+((($S$11*24)+((VLOOKUP(A32,Lønnstabeller!$A$2:$CG$90,$S$9-1997+2,FALSE)/1850)*0.45*10))*2.25/24)</f>
        <v>6704.3231756756759</v>
      </c>
      <c r="G32" s="176">
        <f>((((VLOOKUP(A32,Lønnstabeller!$A$2:$CG$90,$S$9-1997+2,FALSE)/1850)*2*24)+((VLOOKUP(A32,Lønnstabeller!$A$2:$CG$90,$S$9-1997+2,FALSE)/1850)*0.45*10))*14.94/24)+((($S$10*48/7)+($S$12*20/7))*14.94/24)</f>
        <v>8564.6626447876442</v>
      </c>
      <c r="H32" s="176">
        <f>(((VLOOKUP(A32,Lønnstabeller!$A$2:$CG$90,$S$9-1997+2,FALSE)/1850)*2*10)+((VLOOKUP(A32,Lønnstabeller!$A$2:$CG$90,$S$9-1997+2,FALSE)/1850)*1.5*6))*(SUM($R$18-$R$23)/16)+((($S$12*4)+((VLOOKUP(A32,Lønnstabeller!$A$2:$CG$90,$S$9-1997+2,FALSE)/1850)*0.45*10))*$R$23/16)</f>
        <v>2897.2229729729729</v>
      </c>
      <c r="I32" s="176">
        <f>((((VLOOKUP(A32,Lønnstabeller!$A$2:$CG$90,$S$9-1997+2,FALSE)/1850)*2*24)+($S$10*24))*11.33/24)+((($S$10*24)+((VLOOKUP(A32,Lønnstabeller!$A$2:$CG$90,$S$9-1997+2,FALSE)/1850)*0.45*10))*2/24)</f>
        <v>6676.25054054054</v>
      </c>
      <c r="J32" s="176">
        <f>((((VLOOKUP(A32,Lønnstabeller!$A$2:$CG$90,$S$9-1997+2,FALSE)/1850)*2*24)+((VLOOKUP(A32,Lønnstabeller!$A$2:$CG$90,$S$9-1997+2,FALSE)/1850)*0.45*10))*16.06/24)+((($S$10*48/7)+($S$12*20/7))*16.06/24)</f>
        <v>9206.7257078507064</v>
      </c>
      <c r="K32" s="176">
        <f>(($S$12*4)+((VLOOKUP(A32,Lønnstabeller!$A$2:$CG$90,$S$9-1997+2,FALSE)/1850)*0.45*10))*($S$23/16)+((((VLOOKUP(A32,Lønnstabeller!$A$2:$CG$90,$S$9-1997+2,FALSE)/1850)*1.5*6)+((VLOOKUP(A32,Lønnstabeller!$A$2:$CG$90,$S$9-1997+2,FALSE)/1850)*2*10))*SUM($S$18-$S$23)/16)</f>
        <v>997.44256756756761</v>
      </c>
      <c r="L32" s="176">
        <f>((((VLOOKUP(A32,Lønnstabeller!$A$2:$CG$90,$S$9-1997+2,FALSE)/1850)*2*24)+($S$11*24))*6.33/24)+((($S$11*24)+((VLOOKUP(A32,Lønnstabeller!$A$2:$CG$90,$S$9-1997+2,FALSE)/1850)*0.45*10))*7/24)</f>
        <v>4390.5410810810818</v>
      </c>
      <c r="M32" s="177">
        <f>((((VLOOKUP(A32,Lønnstabeller!$A$2:$CG$90,$S$9-1997+2,FALSE)/1850)*2*24)+((VLOOKUP(A32,Lønnstabeller!$A$2:$CG$90,$S$9-1997+2,FALSE)/1850)*0.45*10))*16.06/24)+((($S$10*48/7)+($S$12*20/7))*16.06/24)</f>
        <v>9206.7257078507064</v>
      </c>
      <c r="N32" s="172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s="3" customFormat="1" ht="12" customHeight="1">
      <c r="A33" s="174">
        <v>46</v>
      </c>
      <c r="B33" s="175">
        <f>((((VLOOKUP(A33,Lønnstabeller!$A$2:$CG$90,$S$9-1997+2,FALSE)/1850)*2*10)+((VLOOKUP(A33,Lønnstabeller!$A$2:$CG$90,$S$9-1997+2,FALSE)/1850)*1.5*6))*((SUM($P$18-$P$23)/16)))+((($S$12*4)+((VLOOKUP(A33,Lønnstabeller!$A$2:$CG$90,$S$9-1997+2,FALSE)/1850)*0.45*10))*$P$23/16)</f>
        <v>3399.4864864864862</v>
      </c>
      <c r="C33" s="176">
        <f>((((VLOOKUP(A33,Lønnstabeller!$A$2:$CG$90,$S$9-1997+2,FALSE)/1850)*2*24)+($S$10*24))*9.67/24)+((($S$11*24)+((VLOOKUP(A33,Lønnstabeller!$A$2:$CG$90,$S$9-1997+2,FALSE)/1850)*0.45*10))*2/24)</f>
        <v>5798.1302702702696</v>
      </c>
      <c r="D33" s="176">
        <f>((((VLOOKUP(A33,Lønnstabeller!$A$2:$CG$90,$S$9-1997+2,FALSE)/1850)*2*24)+((VLOOKUP(A33,Lønnstabeller!$A$2:$CG$90,$S$9-1997+2,FALSE)/1850)*0.45*10))*13.28/24)+((($S$11*48/7)+($S$12*20/7))*13.28/24)</f>
        <v>7711.9604890604878</v>
      </c>
      <c r="E33" s="176">
        <f>((((VLOOKUP(A33,Lønnstabeller!$A$2:$CG$90,$S$9-1997+2,FALSE)/1850)*2*10)+((VLOOKUP(A33,Lønnstabeller!$A$2:$CG$90,$S$9-1997+2,FALSE)/1850)*1.5*6))*8.67/16)+((($S$12*4)+((VLOOKUP(A33,Lønnstabeller!$A$2:$CG$90,$S$9-1997+2,FALSE)/1850)*0.45*10))*2/16)</f>
        <v>4173.2211824324322</v>
      </c>
      <c r="F33" s="176">
        <f>((((VLOOKUP(A33,Lønnstabeller!$A$2:$CG$90,$S$9-1997+2,FALSE)/1850)*2*24)+($S$10*24))*11.33/24)+((($S$11*24)+((VLOOKUP(A33,Lønnstabeller!$A$2:$CG$90,$S$9-1997+2,FALSE)/1850)*0.45*10))*2.25/24)</f>
        <v>6782.9263175675669</v>
      </c>
      <c r="G33" s="176">
        <f>((((VLOOKUP(A33,Lønnstabeller!$A$2:$CG$90,$S$9-1997+2,FALSE)/1850)*2*24)+((VLOOKUP(A33,Lønnstabeller!$A$2:$CG$90,$S$9-1997+2,FALSE)/1850)*0.45*10))*14.94/24)+((($S$10*48/7)+($S$12*20/7))*14.94/24)</f>
        <v>8675.9555501930481</v>
      </c>
      <c r="H33" s="176">
        <f>(((VLOOKUP(A33,Lønnstabeller!$A$2:$CG$90,$S$9-1997+2,FALSE)/1850)*2*10)+((VLOOKUP(A33,Lønnstabeller!$A$2:$CG$90,$S$9-1997+2,FALSE)/1850)*1.5*6))*(SUM($R$18-$R$23)/16)+((($S$12*4)+((VLOOKUP(A33,Lønnstabeller!$A$2:$CG$90,$S$9-1997+2,FALSE)/1850)*0.45*10))*$R$23/16)</f>
        <v>2936.1722972972971</v>
      </c>
      <c r="I33" s="176">
        <f>((((VLOOKUP(A33,Lønnstabeller!$A$2:$CG$90,$S$9-1997+2,FALSE)/1850)*2*24)+($S$10*24))*11.33/24)+((($S$10*24)+((VLOOKUP(A33,Lønnstabeller!$A$2:$CG$90,$S$9-1997+2,FALSE)/1850)*0.45*10))*2/24)</f>
        <v>6754.6940540540536</v>
      </c>
      <c r="J33" s="176">
        <f>((((VLOOKUP(A33,Lønnstabeller!$A$2:$CG$90,$S$9-1997+2,FALSE)/1850)*2*24)+((VLOOKUP(A33,Lønnstabeller!$A$2:$CG$90,$S$9-1997+2,FALSE)/1850)*0.45*10))*16.06/24)+((($S$10*48/7)+($S$12*20/7))*16.06/24)</f>
        <v>9326.361856499354</v>
      </c>
      <c r="K33" s="176">
        <f>(($S$12*4)+((VLOOKUP(A33,Lønnstabeller!$A$2:$CG$90,$S$9-1997+2,FALSE)/1850)*0.45*10))*($S$23/16)+((((VLOOKUP(A33,Lønnstabeller!$A$2:$CG$90,$S$9-1997+2,FALSE)/1850)*1.5*6)+((VLOOKUP(A33,Lønnstabeller!$A$2:$CG$90,$S$9-1997+2,FALSE)/1850)*2*10))*SUM($S$18-$S$23)/16)</f>
        <v>1010.3192567567568</v>
      </c>
      <c r="L33" s="176">
        <f>((((VLOOKUP(A33,Lønnstabeller!$A$2:$CG$90,$S$9-1997+2,FALSE)/1850)*2*24)+($S$11*24))*6.33/24)+((($S$11*24)+((VLOOKUP(A33,Lønnstabeller!$A$2:$CG$90,$S$9-1997+2,FALSE)/1850)*0.45*10))*7/24)</f>
        <v>4438.1231081081078</v>
      </c>
      <c r="M33" s="177">
        <f>((((VLOOKUP(A33,Lønnstabeller!$A$2:$CG$90,$S$9-1997+2,FALSE)/1850)*2*24)+((VLOOKUP(A33,Lønnstabeller!$A$2:$CG$90,$S$9-1997+2,FALSE)/1850)*0.45*10))*16.06/24)+((($S$10*48/7)+($S$12*20/7))*16.06/24)</f>
        <v>9326.361856499354</v>
      </c>
      <c r="N33" s="172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s="3" customFormat="1" ht="12" customHeight="1">
      <c r="A34" s="174">
        <v>47</v>
      </c>
      <c r="B34" s="175">
        <f>((((VLOOKUP(A34,Lønnstabeller!$A$2:$CG$90,$S$9-1997+2,FALSE)/1850)*2*10)+((VLOOKUP(A34,Lønnstabeller!$A$2:$CG$90,$S$9-1997+2,FALSE)/1850)*1.5*6))*((SUM($P$18-$P$23)/16)))+((($S$12*4)+((VLOOKUP(A34,Lønnstabeller!$A$2:$CG$90,$S$9-1997+2,FALSE)/1850)*0.45*10))*$P$23/16)</f>
        <v>3456.7837837837833</v>
      </c>
      <c r="C34" s="176">
        <f>((((VLOOKUP(A34,Lønnstabeller!$A$2:$CG$90,$S$9-1997+2,FALSE)/1850)*2*24)+($S$10*24))*9.67/24)+((($S$11*24)+((VLOOKUP(A34,Lønnstabeller!$A$2:$CG$90,$S$9-1997+2,FALSE)/1850)*0.45*10))*2/24)</f>
        <v>5883.3843243243246</v>
      </c>
      <c r="D34" s="176">
        <f>((((VLOOKUP(A34,Lønnstabeller!$A$2:$CG$90,$S$9-1997+2,FALSE)/1850)*2*24)+((VLOOKUP(A34,Lønnstabeller!$A$2:$CG$90,$S$9-1997+2,FALSE)/1850)*0.45*10))*13.28/24)+((($S$11*48/7)+($S$12*20/7))*13.28/24)</f>
        <v>7837.5821106821104</v>
      </c>
      <c r="E34" s="176">
        <f>((((VLOOKUP(A34,Lønnstabeller!$A$2:$CG$90,$S$9-1997+2,FALSE)/1850)*2*10)+((VLOOKUP(A34,Lønnstabeller!$A$2:$CG$90,$S$9-1997+2,FALSE)/1850)*1.5*6))*8.67/16)+((($S$12*4)+((VLOOKUP(A34,Lønnstabeller!$A$2:$CG$90,$S$9-1997+2,FALSE)/1850)*0.45*10))*2/16)</f>
        <v>4243.6076689189185</v>
      </c>
      <c r="F34" s="176">
        <f>((((VLOOKUP(A34,Lønnstabeller!$A$2:$CG$90,$S$9-1997+2,FALSE)/1850)*2*24)+($S$10*24))*11.33/24)+((($S$11*24)+((VLOOKUP(A34,Lønnstabeller!$A$2:$CG$90,$S$9-1997+2,FALSE)/1850)*0.45*10))*2.25/24)</f>
        <v>6882.7398310810813</v>
      </c>
      <c r="G34" s="176">
        <f>((((VLOOKUP(A34,Lønnstabeller!$A$2:$CG$90,$S$9-1997+2,FALSE)/1850)*2*24)+((VLOOKUP(A34,Lønnstabeller!$A$2:$CG$90,$S$9-1997+2,FALSE)/1850)*0.45*10))*14.94/24)+((($S$10*48/7)+($S$12*20/7))*14.94/24)</f>
        <v>8817.2798745173732</v>
      </c>
      <c r="H34" s="176">
        <f>(((VLOOKUP(A34,Lønnstabeller!$A$2:$CG$90,$S$9-1997+2,FALSE)/1850)*2*10)+((VLOOKUP(A34,Lønnstabeller!$A$2:$CG$90,$S$9-1997+2,FALSE)/1850)*1.5*6))*(SUM($R$18-$R$23)/16)+((($S$12*4)+((VLOOKUP(A34,Lønnstabeller!$A$2:$CG$90,$S$9-1997+2,FALSE)/1850)*0.45*10))*$R$23/16)</f>
        <v>2985.6317567567562</v>
      </c>
      <c r="I34" s="176">
        <f>((((VLOOKUP(A34,Lønnstabeller!$A$2:$CG$90,$S$9-1997+2,FALSE)/1850)*2*24)+($S$10*24))*11.33/24)+((($S$10*24)+((VLOOKUP(A34,Lønnstabeller!$A$2:$CG$90,$S$9-1997+2,FALSE)/1850)*0.45*10))*2/24)</f>
        <v>6854.3048648648655</v>
      </c>
      <c r="J34" s="176">
        <f>((((VLOOKUP(A34,Lønnstabeller!$A$2:$CG$90,$S$9-1997+2,FALSE)/1850)*2*24)+((VLOOKUP(A34,Lønnstabeller!$A$2:$CG$90,$S$9-1997+2,FALSE)/1850)*0.45*10))*16.06/24)+((($S$10*48/7)+($S$12*20/7))*16.06/24)</f>
        <v>9478.2807754182741</v>
      </c>
      <c r="K34" s="176">
        <f>(($S$12*4)+((VLOOKUP(A34,Lønnstabeller!$A$2:$CG$90,$S$9-1997+2,FALSE)/1850)*0.45*10))*($S$23/16)+((((VLOOKUP(A34,Lønnstabeller!$A$2:$CG$90,$S$9-1997+2,FALSE)/1850)*1.5*6)+((VLOOKUP(A34,Lønnstabeller!$A$2:$CG$90,$S$9-1997+2,FALSE)/1850)*2*10))*SUM($S$18-$S$23)/16)</f>
        <v>1026.6706081081079</v>
      </c>
      <c r="L34" s="176">
        <f>((((VLOOKUP(A34,Lønnstabeller!$A$2:$CG$90,$S$9-1997+2,FALSE)/1850)*2*24)+($S$11*24))*6.33/24)+((($S$11*24)+((VLOOKUP(A34,Lønnstabeller!$A$2:$CG$90,$S$9-1997+2,FALSE)/1850)*0.45*10))*7/24)</f>
        <v>4498.5447297297296</v>
      </c>
      <c r="M34" s="177">
        <f>((((VLOOKUP(A34,Lønnstabeller!$A$2:$CG$90,$S$9-1997+2,FALSE)/1850)*2*24)+((VLOOKUP(A34,Lønnstabeller!$A$2:$CG$90,$S$9-1997+2,FALSE)/1850)*0.45*10))*16.06/24)+((($S$10*48/7)+($S$12*20/7))*16.06/24)</f>
        <v>9478.2807754182741</v>
      </c>
      <c r="N34" s="17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3" customFormat="1" ht="12" customHeight="1">
      <c r="A35" s="174">
        <v>48</v>
      </c>
      <c r="B35" s="175">
        <f>((((VLOOKUP(A35,Lønnstabeller!$A$2:$CG$90,$S$9-1997+2,FALSE)/1850)*2*10)+((VLOOKUP(A35,Lønnstabeller!$A$2:$CG$90,$S$9-1997+2,FALSE)/1850)*1.5*6))*((SUM($P$18-$P$23)/16)))+((($S$12*4)+((VLOOKUP(A35,Lønnstabeller!$A$2:$CG$90,$S$9-1997+2,FALSE)/1850)*0.45*10))*$P$23/16)</f>
        <v>3506.2027027027029</v>
      </c>
      <c r="C35" s="176">
        <f>((((VLOOKUP(A35,Lønnstabeller!$A$2:$CG$90,$S$9-1997+2,FALSE)/1850)*2*24)+($S$10*24))*9.67/24)+((($S$11*24)+((VLOOKUP(A35,Lønnstabeller!$A$2:$CG$90,$S$9-1997+2,FALSE)/1850)*0.45*10))*2/24)</f>
        <v>5956.9159459459461</v>
      </c>
      <c r="D35" s="176">
        <f>((((VLOOKUP(A35,Lønnstabeller!$A$2:$CG$90,$S$9-1997+2,FALSE)/1850)*2*24)+((VLOOKUP(A35,Lønnstabeller!$A$2:$CG$90,$S$9-1997+2,FALSE)/1850)*0.45*10))*13.28/24)+((($S$11*48/7)+($S$12*20/7))*13.28/24)</f>
        <v>7945.9307593307585</v>
      </c>
      <c r="E35" s="176">
        <f>((((VLOOKUP(A35,Lønnstabeller!$A$2:$CG$90,$S$9-1997+2,FALSE)/1850)*2*10)+((VLOOKUP(A35,Lønnstabeller!$A$2:$CG$90,$S$9-1997+2,FALSE)/1850)*1.5*6))*8.67/16)+((($S$12*4)+((VLOOKUP(A35,Lønnstabeller!$A$2:$CG$90,$S$9-1997+2,FALSE)/1850)*0.45*10))*2/16)</f>
        <v>4304.316013513514</v>
      </c>
      <c r="F35" s="176">
        <f>((((VLOOKUP(A35,Lønnstabeller!$A$2:$CG$90,$S$9-1997+2,FALSE)/1850)*2*24)+($S$10*24))*11.33/24)+((($S$11*24)+((VLOOKUP(A35,Lønnstabeller!$A$2:$CG$90,$S$9-1997+2,FALSE)/1850)*0.45*10))*2.25/24)</f>
        <v>6968.8289864864873</v>
      </c>
      <c r="G35" s="176">
        <f>((((VLOOKUP(A35,Lønnstabeller!$A$2:$CG$90,$S$9-1997+2,FALSE)/1850)*2*24)+((VLOOKUP(A35,Lønnstabeller!$A$2:$CG$90,$S$9-1997+2,FALSE)/1850)*0.45*10))*14.94/24)+((($S$10*48/7)+($S$12*20/7))*14.94/24)</f>
        <v>8939.1721042471036</v>
      </c>
      <c r="H35" s="176">
        <f>(((VLOOKUP(A35,Lønnstabeller!$A$2:$CG$90,$S$9-1997+2,FALSE)/1850)*2*10)+((VLOOKUP(A35,Lønnstabeller!$A$2:$CG$90,$S$9-1997+2,FALSE)/1850)*1.5*6))*(SUM($R$18-$R$23)/16)+((($S$12*4)+((VLOOKUP(A35,Lønnstabeller!$A$2:$CG$90,$S$9-1997+2,FALSE)/1850)*0.45*10))*$R$23/16)</f>
        <v>3028.2905405405409</v>
      </c>
      <c r="I35" s="176">
        <f>((((VLOOKUP(A35,Lønnstabeller!$A$2:$CG$90,$S$9-1997+2,FALSE)/1850)*2*24)+($S$10*24))*11.33/24)+((($S$10*24)+((VLOOKUP(A35,Lønnstabeller!$A$2:$CG$90,$S$9-1997+2,FALSE)/1850)*0.45*10))*2/24)</f>
        <v>6940.2191891891898</v>
      </c>
      <c r="J35" s="176">
        <f>((((VLOOKUP(A35,Lønnstabeller!$A$2:$CG$90,$S$9-1997+2,FALSE)/1850)*2*24)+((VLOOKUP(A35,Lønnstabeller!$A$2:$CG$90,$S$9-1997+2,FALSE)/1850)*0.45*10))*16.06/24)+((($S$10*48/7)+($S$12*20/7))*16.06/24)</f>
        <v>9609.3108429858421</v>
      </c>
      <c r="K35" s="176">
        <f>(($S$12*4)+((VLOOKUP(A35,Lønnstabeller!$A$2:$CG$90,$S$9-1997+2,FALSE)/1850)*0.45*10))*($S$23/16)+((((VLOOKUP(A35,Lønnstabeller!$A$2:$CG$90,$S$9-1997+2,FALSE)/1850)*1.5*6)+((VLOOKUP(A35,Lønnstabeller!$A$2:$CG$90,$S$9-1997+2,FALSE)/1850)*2*10))*SUM($S$18-$S$23)/16)</f>
        <v>1040.7736486486488</v>
      </c>
      <c r="L35" s="176">
        <f>((((VLOOKUP(A35,Lønnstabeller!$A$2:$CG$90,$S$9-1997+2,FALSE)/1850)*2*24)+($S$11*24))*6.33/24)+((($S$11*24)+((VLOOKUP(A35,Lønnstabeller!$A$2:$CG$90,$S$9-1997+2,FALSE)/1850)*0.45*10))*7/24)</f>
        <v>4550.658378378379</v>
      </c>
      <c r="M35" s="177">
        <f>((((VLOOKUP(A35,Lønnstabeller!$A$2:$CG$90,$S$9-1997+2,FALSE)/1850)*2*24)+((VLOOKUP(A35,Lønnstabeller!$A$2:$CG$90,$S$9-1997+2,FALSE)/1850)*0.45*10))*16.06/24)+((($S$10*48/7)+($S$12*20/7))*16.06/24)</f>
        <v>9609.3108429858421</v>
      </c>
      <c r="N35" s="172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s="3" customFormat="1" ht="12" customHeight="1">
      <c r="A36" s="174">
        <v>49</v>
      </c>
      <c r="B36" s="175">
        <f>((((VLOOKUP(A36,Lønnstabeller!$A$2:$CG$90,$S$9-1997+2,FALSE)/1850)*2*10)+((VLOOKUP(A36,Lønnstabeller!$A$2:$CG$90,$S$9-1997+2,FALSE)/1850)*1.5*6))*((SUM($P$18-$P$23)/16)))+((($S$12*4)+((VLOOKUP(A36,Lønnstabeller!$A$2:$CG$90,$S$9-1997+2,FALSE)/1850)*0.45*10))*$P$23/16)</f>
        <v>3559.2027027027029</v>
      </c>
      <c r="C36" s="176">
        <f>((((VLOOKUP(A36,Lønnstabeller!$A$2:$CG$90,$S$9-1997+2,FALSE)/1850)*2*24)+($S$10*24))*9.67/24)+((($S$11*24)+((VLOOKUP(A36,Lønnstabeller!$A$2:$CG$90,$S$9-1997+2,FALSE)/1850)*0.45*10))*2/24)</f>
        <v>6035.7759459459467</v>
      </c>
      <c r="D36" s="176">
        <f>((((VLOOKUP(A36,Lønnstabeller!$A$2:$CG$90,$S$9-1997+2,FALSE)/1850)*2*24)+((VLOOKUP(A36,Lønnstabeller!$A$2:$CG$90,$S$9-1997+2,FALSE)/1850)*0.45*10))*13.28/24)+((($S$11*48/7)+($S$12*20/7))*13.28/24)</f>
        <v>8062.1307593307592</v>
      </c>
      <c r="E36" s="176">
        <f>((((VLOOKUP(A36,Lønnstabeller!$A$2:$CG$90,$S$9-1997+2,FALSE)/1850)*2*10)+((VLOOKUP(A36,Lønnstabeller!$A$2:$CG$90,$S$9-1997+2,FALSE)/1850)*1.5*6))*8.67/16)+((($S$12*4)+((VLOOKUP(A36,Lønnstabeller!$A$2:$CG$90,$S$9-1997+2,FALSE)/1850)*0.45*10))*2/16)</f>
        <v>4369.4235135135141</v>
      </c>
      <c r="F36" s="176">
        <f>((((VLOOKUP(A36,Lønnstabeller!$A$2:$CG$90,$S$9-1997+2,FALSE)/1850)*2*24)+($S$10*24))*11.33/24)+((($S$11*24)+((VLOOKUP(A36,Lønnstabeller!$A$2:$CG$90,$S$9-1997+2,FALSE)/1850)*0.45*10))*2.25/24)</f>
        <v>7061.1564864864877</v>
      </c>
      <c r="G36" s="176">
        <f>((((VLOOKUP(A36,Lønnstabeller!$A$2:$CG$90,$S$9-1997+2,FALSE)/1850)*2*24)+((VLOOKUP(A36,Lønnstabeller!$A$2:$CG$90,$S$9-1997+2,FALSE)/1850)*0.45*10))*14.94/24)+((($S$10*48/7)+($S$12*20/7))*14.94/24)</f>
        <v>9069.8971042471039</v>
      </c>
      <c r="H36" s="176">
        <f>(((VLOOKUP(A36,Lønnstabeller!$A$2:$CG$90,$S$9-1997+2,FALSE)/1850)*2*10)+((VLOOKUP(A36,Lønnstabeller!$A$2:$CG$90,$S$9-1997+2,FALSE)/1850)*1.5*6))*(SUM($R$18-$R$23)/16)+((($S$12*4)+((VLOOKUP(A36,Lønnstabeller!$A$2:$CG$90,$S$9-1997+2,FALSE)/1850)*0.45*10))*$R$23/16)</f>
        <v>3074.0405405405409</v>
      </c>
      <c r="I36" s="176">
        <f>((((VLOOKUP(A36,Lønnstabeller!$A$2:$CG$90,$S$9-1997+2,FALSE)/1850)*2*24)+($S$10*24))*11.33/24)+((($S$10*24)+((VLOOKUP(A36,Lønnstabeller!$A$2:$CG$90,$S$9-1997+2,FALSE)/1850)*0.45*10))*2/24)</f>
        <v>7032.3591891891901</v>
      </c>
      <c r="J36" s="176">
        <f>((((VLOOKUP(A36,Lønnstabeller!$A$2:$CG$90,$S$9-1997+2,FALSE)/1850)*2*24)+((VLOOKUP(A36,Lønnstabeller!$A$2:$CG$90,$S$9-1997+2,FALSE)/1850)*0.45*10))*16.06/24)+((($S$10*48/7)+($S$12*20/7))*16.06/24)</f>
        <v>9749.8358429858417</v>
      </c>
      <c r="K36" s="176">
        <f>(($S$12*4)+((VLOOKUP(A36,Lønnstabeller!$A$2:$CG$90,$S$9-1997+2,FALSE)/1850)*0.45*10))*($S$23/16)+((((VLOOKUP(A36,Lønnstabeller!$A$2:$CG$90,$S$9-1997+2,FALSE)/1850)*1.5*6)+((VLOOKUP(A36,Lønnstabeller!$A$2:$CG$90,$S$9-1997+2,FALSE)/1850)*2*10))*SUM($S$18-$S$23)/16)</f>
        <v>1055.8986486486488</v>
      </c>
      <c r="L36" s="176">
        <f>((((VLOOKUP(A36,Lønnstabeller!$A$2:$CG$90,$S$9-1997+2,FALSE)/1850)*2*24)+($S$11*24))*6.33/24)+((($S$11*24)+((VLOOKUP(A36,Lønnstabeller!$A$2:$CG$90,$S$9-1997+2,FALSE)/1850)*0.45*10))*7/24)</f>
        <v>4606.5483783783793</v>
      </c>
      <c r="M36" s="177">
        <f>((((VLOOKUP(A36,Lønnstabeller!$A$2:$CG$90,$S$9-1997+2,FALSE)/1850)*2*24)+((VLOOKUP(A36,Lønnstabeller!$A$2:$CG$90,$S$9-1997+2,FALSE)/1850)*0.45*10))*16.06/24)+((($S$10*48/7)+($S$12*20/7))*16.06/24)</f>
        <v>9749.8358429858417</v>
      </c>
      <c r="N36" s="172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s="3" customFormat="1" ht="12" customHeight="1">
      <c r="A37" s="174">
        <v>50</v>
      </c>
      <c r="B37" s="175">
        <f>((((VLOOKUP(A37,Lønnstabeller!$A$2:$CG$90,$S$9-1997+2,FALSE)/1850)*2*10)+((VLOOKUP(A37,Lønnstabeller!$A$2:$CG$90,$S$9-1997+2,FALSE)/1850)*1.5*6))*((SUM($P$18-$P$23)/16)))+((($S$12*4)+((VLOOKUP(A37,Lønnstabeller!$A$2:$CG$90,$S$9-1997+2,FALSE)/1850)*0.45*10))*$P$23/16)</f>
        <v>3610.0540540540537</v>
      </c>
      <c r="C37" s="176">
        <f>((((VLOOKUP(A37,Lønnstabeller!$A$2:$CG$90,$S$9-1997+2,FALSE)/1850)*2*24)+($S$10*24))*9.67/24)+((($S$11*24)+((VLOOKUP(A37,Lønnstabeller!$A$2:$CG$90,$S$9-1997+2,FALSE)/1850)*0.45*10))*2/24)</f>
        <v>6111.4389189189178</v>
      </c>
      <c r="D37" s="176">
        <f>((((VLOOKUP(A37,Lønnstabeller!$A$2:$CG$90,$S$9-1997+2,FALSE)/1850)*2*24)+((VLOOKUP(A37,Lønnstabeller!$A$2:$CG$90,$S$9-1997+2,FALSE)/1850)*0.45*10))*13.28/24)+((($S$11*48/7)+($S$12*20/7))*13.28/24)</f>
        <v>8173.6199485199459</v>
      </c>
      <c r="E37" s="176">
        <f>((((VLOOKUP(A37,Lønnstabeller!$A$2:$CG$90,$S$9-1997+2,FALSE)/1850)*2*10)+((VLOOKUP(A37,Lønnstabeller!$A$2:$CG$90,$S$9-1997+2,FALSE)/1850)*1.5*6))*8.67/16)+((($S$12*4)+((VLOOKUP(A37,Lønnstabeller!$A$2:$CG$90,$S$9-1997+2,FALSE)/1850)*0.45*10))*2/16)</f>
        <v>4431.8915202702701</v>
      </c>
      <c r="F37" s="176">
        <f>((((VLOOKUP(A37,Lønnstabeller!$A$2:$CG$90,$S$9-1997+2,FALSE)/1850)*2*24)+($S$10*24))*11.33/24)+((($S$11*24)+((VLOOKUP(A37,Lønnstabeller!$A$2:$CG$90,$S$9-1997+2,FALSE)/1850)*0.45*10))*2.25/24)</f>
        <v>7149.7409797297287</v>
      </c>
      <c r="G37" s="176">
        <f>((((VLOOKUP(A37,Lønnstabeller!$A$2:$CG$90,$S$9-1997+2,FALSE)/1850)*2*24)+((VLOOKUP(A37,Lønnstabeller!$A$2:$CG$90,$S$9-1997+2,FALSE)/1850)*0.45*10))*14.94/24)+((($S$10*48/7)+($S$12*20/7))*14.94/24)</f>
        <v>9195.3224420849401</v>
      </c>
      <c r="H37" s="176">
        <f>(((VLOOKUP(A37,Lønnstabeller!$A$2:$CG$90,$S$9-1997+2,FALSE)/1850)*2*10)+((VLOOKUP(A37,Lønnstabeller!$A$2:$CG$90,$S$9-1997+2,FALSE)/1850)*1.5*6))*(SUM($R$18-$R$23)/16)+((($S$12*4)+((VLOOKUP(A37,Lønnstabeller!$A$2:$CG$90,$S$9-1997+2,FALSE)/1850)*0.45*10))*$R$23/16)</f>
        <v>3117.9358108108104</v>
      </c>
      <c r="I37" s="176">
        <f>((((VLOOKUP(A37,Lønnstabeller!$A$2:$CG$90,$S$9-1997+2,FALSE)/1850)*2*24)+($S$10*24))*11.33/24)+((($S$10*24)+((VLOOKUP(A37,Lønnstabeller!$A$2:$CG$90,$S$9-1997+2,FALSE)/1850)*0.45*10))*2/24)</f>
        <v>7120.7637837837829</v>
      </c>
      <c r="J37" s="176">
        <f>((((VLOOKUP(A37,Lønnstabeller!$A$2:$CG$90,$S$9-1997+2,FALSE)/1850)*2*24)+((VLOOKUP(A37,Lønnstabeller!$A$2:$CG$90,$S$9-1997+2,FALSE)/1850)*0.45*10))*16.06/24)+((($S$10*48/7)+($S$12*20/7))*16.06/24)</f>
        <v>9884.6638835263802</v>
      </c>
      <c r="K37" s="176">
        <f>(($S$12*4)+((VLOOKUP(A37,Lønnstabeller!$A$2:$CG$90,$S$9-1997+2,FALSE)/1850)*0.45*10))*($S$23/16)+((((VLOOKUP(A37,Lønnstabeller!$A$2:$CG$90,$S$9-1997+2,FALSE)/1850)*1.5*6)+((VLOOKUP(A37,Lønnstabeller!$A$2:$CG$90,$S$9-1997+2,FALSE)/1850)*2*10))*SUM($S$18-$S$23)/16)</f>
        <v>1070.4104729729729</v>
      </c>
      <c r="L37" s="176">
        <f>((((VLOOKUP(A37,Lønnstabeller!$A$2:$CG$90,$S$9-1997+2,FALSE)/1850)*2*24)+($S$11*24))*6.33/24)+((($S$11*24)+((VLOOKUP(A37,Lønnstabeller!$A$2:$CG$90,$S$9-1997+2,FALSE)/1850)*0.45*10))*7/24)</f>
        <v>4660.1725675675671</v>
      </c>
      <c r="M37" s="177">
        <f>((((VLOOKUP(A37,Lønnstabeller!$A$2:$CG$90,$S$9-1997+2,FALSE)/1850)*2*24)+((VLOOKUP(A37,Lønnstabeller!$A$2:$CG$90,$S$9-1997+2,FALSE)/1850)*0.45*10))*16.06/24)+((($S$10*48/7)+($S$12*20/7))*16.06/24)</f>
        <v>9884.6638835263802</v>
      </c>
      <c r="N37" s="17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s="3" customFormat="1" ht="12" customHeight="1">
      <c r="A38" s="174">
        <v>51</v>
      </c>
      <c r="B38" s="175">
        <f>((((VLOOKUP(A38,Lønnstabeller!$A$2:$CG$90,$S$9-1997+2,FALSE)/1850)*2*10)+((VLOOKUP(A38,Lønnstabeller!$A$2:$CG$90,$S$9-1997+2,FALSE)/1850)*1.5*6))*((SUM($P$18-$P$23)/16)))+((($S$12*4)+((VLOOKUP(A38,Lønnstabeller!$A$2:$CG$90,$S$9-1997+2,FALSE)/1850)*0.45*10))*$P$23/16)</f>
        <v>3660.1891891891892</v>
      </c>
      <c r="C38" s="176">
        <f>((((VLOOKUP(A38,Lønnstabeller!$A$2:$CG$90,$S$9-1997+2,FALSE)/1850)*2*24)+($S$10*24))*9.67/24)+((($S$11*24)+((VLOOKUP(A38,Lønnstabeller!$A$2:$CG$90,$S$9-1997+2,FALSE)/1850)*0.45*10))*2/24)</f>
        <v>6186.0362162162164</v>
      </c>
      <c r="D38" s="176">
        <f>((((VLOOKUP(A38,Lønnstabeller!$A$2:$CG$90,$S$9-1997+2,FALSE)/1850)*2*24)+((VLOOKUP(A38,Lønnstabeller!$A$2:$CG$90,$S$9-1997+2,FALSE)/1850)*0.45*10))*13.28/24)+((($S$11*48/7)+($S$12*20/7))*13.28/24)</f>
        <v>8283.5388674388669</v>
      </c>
      <c r="E38" s="176">
        <f>((((VLOOKUP(A38,Lønnstabeller!$A$2:$CG$90,$S$9-1997+2,FALSE)/1850)*2*10)+((VLOOKUP(A38,Lønnstabeller!$A$2:$CG$90,$S$9-1997+2,FALSE)/1850)*1.5*6))*8.67/16)+((($S$12*4)+((VLOOKUP(A38,Lønnstabeller!$A$2:$CG$90,$S$9-1997+2,FALSE)/1850)*0.45*10))*2/16)</f>
        <v>4493.4796959459463</v>
      </c>
      <c r="F38" s="176">
        <f>((((VLOOKUP(A38,Lønnstabeller!$A$2:$CG$90,$S$9-1997+2,FALSE)/1850)*2*24)+($S$10*24))*11.33/24)+((($S$11*24)+((VLOOKUP(A38,Lønnstabeller!$A$2:$CG$90,$S$9-1997+2,FALSE)/1850)*0.45*10))*2.25/24)</f>
        <v>7237.0778040540545</v>
      </c>
      <c r="G38" s="176">
        <f>((((VLOOKUP(A38,Lønnstabeller!$A$2:$CG$90,$S$9-1997+2,FALSE)/1850)*2*24)+((VLOOKUP(A38,Lønnstabeller!$A$2:$CG$90,$S$9-1997+2,FALSE)/1850)*0.45*10))*14.94/24)+((($S$10*48/7)+($S$12*20/7))*14.94/24)</f>
        <v>9318.9812258687252</v>
      </c>
      <c r="H38" s="176">
        <f>(((VLOOKUP(A38,Lønnstabeller!$A$2:$CG$90,$S$9-1997+2,FALSE)/1850)*2*10)+((VLOOKUP(A38,Lønnstabeller!$A$2:$CG$90,$S$9-1997+2,FALSE)/1850)*1.5*6))*(SUM($R$18-$R$23)/16)+((($S$12*4)+((VLOOKUP(A38,Lønnstabeller!$A$2:$CG$90,$S$9-1997+2,FALSE)/1850)*0.45*10))*$R$23/16)</f>
        <v>3161.2128378378379</v>
      </c>
      <c r="I38" s="176">
        <f>((((VLOOKUP(A38,Lønnstabeller!$A$2:$CG$90,$S$9-1997+2,FALSE)/1850)*2*24)+($S$10*24))*11.33/24)+((($S$10*24)+((VLOOKUP(A38,Lønnstabeller!$A$2:$CG$90,$S$9-1997+2,FALSE)/1850)*0.45*10))*2/24)</f>
        <v>7207.9232432432436</v>
      </c>
      <c r="J38" s="176">
        <f>((((VLOOKUP(A38,Lønnstabeller!$A$2:$CG$90,$S$9-1997+2,FALSE)/1850)*2*24)+((VLOOKUP(A38,Lønnstabeller!$A$2:$CG$90,$S$9-1997+2,FALSE)/1850)*0.45*10))*16.06/24)+((($S$10*48/7)+($S$12*20/7))*16.06/24)</f>
        <v>10017.592937580435</v>
      </c>
      <c r="K38" s="176">
        <f>(($S$12*4)+((VLOOKUP(A38,Lønnstabeller!$A$2:$CG$90,$S$9-1997+2,FALSE)/1850)*0.45*10))*($S$23/16)+((((VLOOKUP(A38,Lønnstabeller!$A$2:$CG$90,$S$9-1997+2,FALSE)/1850)*1.5*6)+((VLOOKUP(A38,Lønnstabeller!$A$2:$CG$90,$S$9-1997+2,FALSE)/1850)*2*10))*SUM($S$18-$S$23)/16)</f>
        <v>1084.7179054054054</v>
      </c>
      <c r="L38" s="176">
        <f>((((VLOOKUP(A38,Lønnstabeller!$A$2:$CG$90,$S$9-1997+2,FALSE)/1850)*2*24)+($S$11*24))*6.33/24)+((($S$11*24)+((VLOOKUP(A38,Lønnstabeller!$A$2:$CG$90,$S$9-1997+2,FALSE)/1850)*0.45*10))*7/24)</f>
        <v>4713.0414864864861</v>
      </c>
      <c r="M38" s="177">
        <f>((((VLOOKUP(A38,Lønnstabeller!$A$2:$CG$90,$S$9-1997+2,FALSE)/1850)*2*24)+((VLOOKUP(A38,Lønnstabeller!$A$2:$CG$90,$S$9-1997+2,FALSE)/1850)*0.45*10))*16.06/24)+((($S$10*48/7)+($S$12*20/7))*16.06/24)</f>
        <v>10017.592937580435</v>
      </c>
      <c r="N38" s="17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s="3" customFormat="1" ht="12" customHeight="1">
      <c r="A39" s="174">
        <v>52</v>
      </c>
      <c r="B39" s="175">
        <f>((((VLOOKUP(A39,Lønnstabeller!$A$2:$CG$90,$S$9-1997+2,FALSE)/1850)*2*10)+((VLOOKUP(A39,Lønnstabeller!$A$2:$CG$90,$S$9-1997+2,FALSE)/1850)*1.5*6))*((SUM($P$18-$P$23)/16)))+((($S$12*4)+((VLOOKUP(A39,Lønnstabeller!$A$2:$CG$90,$S$9-1997+2,FALSE)/1850)*0.45*10))*$P$23/16)</f>
        <v>3713.905405405405</v>
      </c>
      <c r="C39" s="176">
        <f>((((VLOOKUP(A39,Lønnstabeller!$A$2:$CG$90,$S$9-1997+2,FALSE)/1850)*2*24)+($S$10*24))*9.67/24)+((($S$11*24)+((VLOOKUP(A39,Lønnstabeller!$A$2:$CG$90,$S$9-1997+2,FALSE)/1850)*0.45*10))*2/24)</f>
        <v>6265.9618918918923</v>
      </c>
      <c r="D39" s="176">
        <f>((((VLOOKUP(A39,Lønnstabeller!$A$2:$CG$90,$S$9-1997+2,FALSE)/1850)*2*24)+((VLOOKUP(A39,Lønnstabeller!$A$2:$CG$90,$S$9-1997+2,FALSE)/1850)*0.45*10))*13.28/24)+((($S$11*48/7)+($S$12*20/7))*13.28/24)</f>
        <v>8401.3091377091387</v>
      </c>
      <c r="E39" s="176">
        <f>((((VLOOKUP(A39,Lønnstabeller!$A$2:$CG$90,$S$9-1997+2,FALSE)/1850)*2*10)+((VLOOKUP(A39,Lønnstabeller!$A$2:$CG$90,$S$9-1997+2,FALSE)/1850)*1.5*6))*8.67/16)+((($S$12*4)+((VLOOKUP(A39,Lønnstabeller!$A$2:$CG$90,$S$9-1997+2,FALSE)/1850)*0.45*10))*2/16)</f>
        <v>4559.4670270270262</v>
      </c>
      <c r="F39" s="176">
        <f>((((VLOOKUP(A39,Lønnstabeller!$A$2:$CG$90,$S$9-1997+2,FALSE)/1850)*2*24)+($S$10*24))*11.33/24)+((($S$11*24)+((VLOOKUP(A39,Lønnstabeller!$A$2:$CG$90,$S$9-1997+2,FALSE)/1850)*0.45*10))*2.25/24)</f>
        <v>7330.6529729729727</v>
      </c>
      <c r="G39" s="176">
        <f>((((VLOOKUP(A39,Lønnstabeller!$A$2:$CG$90,$S$9-1997+2,FALSE)/1850)*2*24)+((VLOOKUP(A39,Lønnstabeller!$A$2:$CG$90,$S$9-1997+2,FALSE)/1850)*0.45*10))*14.94/24)+((($S$10*48/7)+($S$12*20/7))*14.94/24)</f>
        <v>9451.4727799227803</v>
      </c>
      <c r="H39" s="176">
        <f>(((VLOOKUP(A39,Lønnstabeller!$A$2:$CG$90,$S$9-1997+2,FALSE)/1850)*2*10)+((VLOOKUP(A39,Lønnstabeller!$A$2:$CG$90,$S$9-1997+2,FALSE)/1850)*1.5*6))*(SUM($R$18-$R$23)/16)+((($S$12*4)+((VLOOKUP(A39,Lønnstabeller!$A$2:$CG$90,$S$9-1997+2,FALSE)/1850)*0.45*10))*$R$23/16)</f>
        <v>3207.5810810810808</v>
      </c>
      <c r="I39" s="176">
        <f>((((VLOOKUP(A39,Lønnstabeller!$A$2:$CG$90,$S$9-1997+2,FALSE)/1850)*2*24)+($S$10*24))*11.33/24)+((($S$10*24)+((VLOOKUP(A39,Lønnstabeller!$A$2:$CG$90,$S$9-1997+2,FALSE)/1850)*0.45*10))*2/24)</f>
        <v>7301.3083783783777</v>
      </c>
      <c r="J39" s="176">
        <f>((((VLOOKUP(A39,Lønnstabeller!$A$2:$CG$90,$S$9-1997+2,FALSE)/1850)*2*24)+((VLOOKUP(A39,Lønnstabeller!$A$2:$CG$90,$S$9-1997+2,FALSE)/1850)*0.45*10))*16.06/24)+((($S$10*48/7)+($S$12*20/7))*16.06/24)</f>
        <v>10160.016924066922</v>
      </c>
      <c r="K39" s="176">
        <f>(($S$12*4)+((VLOOKUP(A39,Lønnstabeller!$A$2:$CG$90,$S$9-1997+2,FALSE)/1850)*0.45*10))*($S$23/16)+((((VLOOKUP(A39,Lønnstabeller!$A$2:$CG$90,$S$9-1997+2,FALSE)/1850)*1.5*6)+((VLOOKUP(A39,Lønnstabeller!$A$2:$CG$90,$S$9-1997+2,FALSE)/1850)*2*10))*SUM($S$18-$S$23)/16)</f>
        <v>1100.0472972972971</v>
      </c>
      <c r="L39" s="176">
        <f>((((VLOOKUP(A39,Lønnstabeller!$A$2:$CG$90,$S$9-1997+2,FALSE)/1850)*2*24)+($S$11*24))*6.33/24)+((($S$11*24)+((VLOOKUP(A39,Lønnstabeller!$A$2:$CG$90,$S$9-1997+2,FALSE)/1850)*0.45*10))*7/24)</f>
        <v>4769.6867567567569</v>
      </c>
      <c r="M39" s="177">
        <f>((((VLOOKUP(A39,Lønnstabeller!$A$2:$CG$90,$S$9-1997+2,FALSE)/1850)*2*24)+((VLOOKUP(A39,Lønnstabeller!$A$2:$CG$90,$S$9-1997+2,FALSE)/1850)*0.45*10))*16.06/24)+((($S$10*48/7)+($S$12*20/7))*16.06/24)</f>
        <v>10160.016924066922</v>
      </c>
      <c r="N39" s="17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s="3" customFormat="1" ht="12" customHeight="1">
      <c r="A40" s="174">
        <v>53</v>
      </c>
      <c r="B40" s="175">
        <f>((((VLOOKUP(A40,Lønnstabeller!$A$2:$CG$90,$S$9-1997+2,FALSE)/1850)*2*10)+((VLOOKUP(A40,Lønnstabeller!$A$2:$CG$90,$S$9-1997+2,FALSE)/1850)*1.5*6))*((SUM($P$18-$P$23)/16)))+((($S$12*4)+((VLOOKUP(A40,Lønnstabeller!$A$2:$CG$90,$S$9-1997+2,FALSE)/1850)*0.45*10))*$P$23/16)</f>
        <v>3770.4864864864862</v>
      </c>
      <c r="C40" s="176">
        <f>((((VLOOKUP(A40,Lønnstabeller!$A$2:$CG$90,$S$9-1997+2,FALSE)/1850)*2*24)+($S$10*24))*9.67/24)+((($S$11*24)+((VLOOKUP(A40,Lønnstabeller!$A$2:$CG$90,$S$9-1997+2,FALSE)/1850)*0.45*10))*2/24)</f>
        <v>6350.1502702702701</v>
      </c>
      <c r="D40" s="176">
        <f>((((VLOOKUP(A40,Lønnstabeller!$A$2:$CG$90,$S$9-1997+2,FALSE)/1850)*2*24)+((VLOOKUP(A40,Lønnstabeller!$A$2:$CG$90,$S$9-1997+2,FALSE)/1850)*0.45*10))*13.28/24)+((($S$11*48/7)+($S$12*20/7))*13.28/24)</f>
        <v>8525.3604890604875</v>
      </c>
      <c r="E40" s="176">
        <f>((((VLOOKUP(A40,Lønnstabeller!$A$2:$CG$90,$S$9-1997+2,FALSE)/1850)*2*10)+((VLOOKUP(A40,Lønnstabeller!$A$2:$CG$90,$S$9-1997+2,FALSE)/1850)*1.5*6))*8.67/16)+((($S$12*4)+((VLOOKUP(A40,Lønnstabeller!$A$2:$CG$90,$S$9-1997+2,FALSE)/1850)*0.45*10))*2/16)</f>
        <v>4628.9736824324327</v>
      </c>
      <c r="F40" s="176">
        <f>((((VLOOKUP(A40,Lønnstabeller!$A$2:$CG$90,$S$9-1997+2,FALSE)/1850)*2*24)+($S$10*24))*11.33/24)+((($S$11*24)+((VLOOKUP(A40,Lønnstabeller!$A$2:$CG$90,$S$9-1997+2,FALSE)/1850)*0.45*10))*2.25/24)</f>
        <v>7429.2188175675674</v>
      </c>
      <c r="G40" s="176">
        <f>((((VLOOKUP(A40,Lønnstabeller!$A$2:$CG$90,$S$9-1997+2,FALSE)/1850)*2*24)+((VLOOKUP(A40,Lønnstabeller!$A$2:$CG$90,$S$9-1997+2,FALSE)/1850)*0.45*10))*14.94/24)+((($S$10*48/7)+($S$12*20/7))*14.94/24)</f>
        <v>9591.0305501930488</v>
      </c>
      <c r="H40" s="176">
        <f>(((VLOOKUP(A40,Lønnstabeller!$A$2:$CG$90,$S$9-1997+2,FALSE)/1850)*2*10)+((VLOOKUP(A40,Lønnstabeller!$A$2:$CG$90,$S$9-1997+2,FALSE)/1850)*1.5*6))*(SUM($R$18-$R$23)/16)+((($S$12*4)+((VLOOKUP(A40,Lønnstabeller!$A$2:$CG$90,$S$9-1997+2,FALSE)/1850)*0.45*10))*$R$23/16)</f>
        <v>3256.4222972972971</v>
      </c>
      <c r="I40" s="176">
        <f>((((VLOOKUP(A40,Lønnstabeller!$A$2:$CG$90,$S$9-1997+2,FALSE)/1850)*2*24)+($S$10*24))*11.33/24)+((($S$10*24)+((VLOOKUP(A40,Lønnstabeller!$A$2:$CG$90,$S$9-1997+2,FALSE)/1850)*0.45*10))*2/24)</f>
        <v>7399.6740540540541</v>
      </c>
      <c r="J40" s="176">
        <f>((((VLOOKUP(A40,Lønnstabeller!$A$2:$CG$90,$S$9-1997+2,FALSE)/1850)*2*24)+((VLOOKUP(A40,Lønnstabeller!$A$2:$CG$90,$S$9-1997+2,FALSE)/1850)*0.45*10))*16.06/24)+((($S$10*48/7)+($S$12*20/7))*16.06/24)</f>
        <v>10310.036856499353</v>
      </c>
      <c r="K40" s="176">
        <f>(($S$12*4)+((VLOOKUP(A40,Lønnstabeller!$A$2:$CG$90,$S$9-1997+2,FALSE)/1850)*0.45*10))*($S$23/16)+((((VLOOKUP(A40,Lønnstabeller!$A$2:$CG$90,$S$9-1997+2,FALSE)/1850)*1.5*6)+((VLOOKUP(A40,Lønnstabeller!$A$2:$CG$90,$S$9-1997+2,FALSE)/1850)*2*10))*SUM($S$18-$S$23)/16)</f>
        <v>1116.1942567567567</v>
      </c>
      <c r="L40" s="176">
        <f>((((VLOOKUP(A40,Lønnstabeller!$A$2:$CG$90,$S$9-1997+2,FALSE)/1850)*2*24)+($S$11*24))*6.33/24)+((($S$11*24)+((VLOOKUP(A40,Lønnstabeller!$A$2:$CG$90,$S$9-1997+2,FALSE)/1850)*0.45*10))*7/24)</f>
        <v>4829.3531081081082</v>
      </c>
      <c r="M40" s="177">
        <f>((((VLOOKUP(A40,Lønnstabeller!$A$2:$CG$90,$S$9-1997+2,FALSE)/1850)*2*24)+((VLOOKUP(A40,Lønnstabeller!$A$2:$CG$90,$S$9-1997+2,FALSE)/1850)*0.45*10))*16.06/24)+((($S$10*48/7)+($S$12*20/7))*16.06/24)</f>
        <v>10310.036856499353</v>
      </c>
      <c r="N40" s="17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s="3" customFormat="1" ht="12" customHeight="1">
      <c r="A41" s="174">
        <v>54</v>
      </c>
      <c r="B41" s="175">
        <f>((((VLOOKUP(A41,Lønnstabeller!$A$2:$CG$90,$S$9-1997+2,FALSE)/1850)*2*10)+((VLOOKUP(A41,Lønnstabeller!$A$2:$CG$90,$S$9-1997+2,FALSE)/1850)*1.5*6))*((SUM($P$18-$P$23)/16)))+((($S$12*4)+((VLOOKUP(A41,Lønnstabeller!$A$2:$CG$90,$S$9-1997+2,FALSE)/1850)*0.45*10))*$P$23/16)</f>
        <v>3824.2027027027029</v>
      </c>
      <c r="C41" s="176">
        <f>((((VLOOKUP(A41,Lønnstabeller!$A$2:$CG$90,$S$9-1997+2,FALSE)/1850)*2*24)+($S$10*24))*9.67/24)+((($S$11*24)+((VLOOKUP(A41,Lønnstabeller!$A$2:$CG$90,$S$9-1997+2,FALSE)/1850)*0.45*10))*2/24)</f>
        <v>6430.0759459459459</v>
      </c>
      <c r="D41" s="176">
        <f>((((VLOOKUP(A41,Lønnstabeller!$A$2:$CG$90,$S$9-1997+2,FALSE)/1850)*2*24)+((VLOOKUP(A41,Lønnstabeller!$A$2:$CG$90,$S$9-1997+2,FALSE)/1850)*0.45*10))*13.28/24)+((($S$11*48/7)+($S$12*20/7))*13.28/24)</f>
        <v>8643.1307593307592</v>
      </c>
      <c r="E41" s="176">
        <f>((((VLOOKUP(A41,Lønnstabeller!$A$2:$CG$90,$S$9-1997+2,FALSE)/1850)*2*10)+((VLOOKUP(A41,Lønnstabeller!$A$2:$CG$90,$S$9-1997+2,FALSE)/1850)*1.5*6))*8.67/16)+((($S$12*4)+((VLOOKUP(A41,Lønnstabeller!$A$2:$CG$90,$S$9-1997+2,FALSE)/1850)*0.45*10))*2/16)</f>
        <v>4694.9610135135135</v>
      </c>
      <c r="F41" s="176">
        <f>((((VLOOKUP(A41,Lønnstabeller!$A$2:$CG$90,$S$9-1997+2,FALSE)/1850)*2*24)+($S$10*24))*11.33/24)+((($S$11*24)+((VLOOKUP(A41,Lønnstabeller!$A$2:$CG$90,$S$9-1997+2,FALSE)/1850)*0.45*10))*2.25/24)</f>
        <v>7522.7939864864875</v>
      </c>
      <c r="G41" s="176">
        <f>((((VLOOKUP(A41,Lønnstabeller!$A$2:$CG$90,$S$9-1997+2,FALSE)/1850)*2*24)+((VLOOKUP(A41,Lønnstabeller!$A$2:$CG$90,$S$9-1997+2,FALSE)/1850)*0.45*10))*14.94/24)+((($S$10*48/7)+($S$12*20/7))*14.94/24)</f>
        <v>9723.5221042471039</v>
      </c>
      <c r="H41" s="176">
        <f>(((VLOOKUP(A41,Lønnstabeller!$A$2:$CG$90,$S$9-1997+2,FALSE)/1850)*2*10)+((VLOOKUP(A41,Lønnstabeller!$A$2:$CG$90,$S$9-1997+2,FALSE)/1850)*1.5*6))*(SUM($R$18-$R$23)/16)+((($S$12*4)+((VLOOKUP(A41,Lønnstabeller!$A$2:$CG$90,$S$9-1997+2,FALSE)/1850)*0.45*10))*$R$23/16)</f>
        <v>3302.7905405405409</v>
      </c>
      <c r="I41" s="176">
        <f>((((VLOOKUP(A41,Lønnstabeller!$A$2:$CG$90,$S$9-1997+2,FALSE)/1850)*2*24)+($S$10*24))*11.33/24)+((($S$10*24)+((VLOOKUP(A41,Lønnstabeller!$A$2:$CG$90,$S$9-1997+2,FALSE)/1850)*0.45*10))*2/24)</f>
        <v>7493.05918918919</v>
      </c>
      <c r="J41" s="176">
        <f>((((VLOOKUP(A41,Lønnstabeller!$A$2:$CG$90,$S$9-1997+2,FALSE)/1850)*2*24)+((VLOOKUP(A41,Lønnstabeller!$A$2:$CG$90,$S$9-1997+2,FALSE)/1850)*0.45*10))*16.06/24)+((($S$10*48/7)+($S$12*20/7))*16.06/24)</f>
        <v>10452.460842985842</v>
      </c>
      <c r="K41" s="176">
        <f>(($S$12*4)+((VLOOKUP(A41,Lønnstabeller!$A$2:$CG$90,$S$9-1997+2,FALSE)/1850)*0.45*10))*($S$23/16)+((((VLOOKUP(A41,Lønnstabeller!$A$2:$CG$90,$S$9-1997+2,FALSE)/1850)*1.5*6)+((VLOOKUP(A41,Lønnstabeller!$A$2:$CG$90,$S$9-1997+2,FALSE)/1850)*2*10))*SUM($S$18-$S$23)/16)</f>
        <v>1131.5236486486488</v>
      </c>
      <c r="L41" s="176">
        <f>((((VLOOKUP(A41,Lønnstabeller!$A$2:$CG$90,$S$9-1997+2,FALSE)/1850)*2*24)+($S$11*24))*6.33/24)+((($S$11*24)+((VLOOKUP(A41,Lønnstabeller!$A$2:$CG$90,$S$9-1997+2,FALSE)/1850)*0.45*10))*7/24)</f>
        <v>4885.9983783783782</v>
      </c>
      <c r="M41" s="177">
        <f>((((VLOOKUP(A41,Lønnstabeller!$A$2:$CG$90,$S$9-1997+2,FALSE)/1850)*2*24)+((VLOOKUP(A41,Lønnstabeller!$A$2:$CG$90,$S$9-1997+2,FALSE)/1850)*0.45*10))*16.06/24)+((($S$10*48/7)+($S$12*20/7))*16.06/24)</f>
        <v>10452.460842985842</v>
      </c>
      <c r="N41" s="17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3" customFormat="1" ht="12" customHeight="1">
      <c r="A42" s="174">
        <v>55</v>
      </c>
      <c r="B42" s="175">
        <f>((((VLOOKUP(A42,Lønnstabeller!$A$2:$CG$90,$S$9-1997+2,FALSE)/1850)*2*10)+((VLOOKUP(A42,Lønnstabeller!$A$2:$CG$90,$S$9-1997+2,FALSE)/1850)*1.5*6))*((SUM($P$18-$P$23)/16)))+((($S$12*4)+((VLOOKUP(A42,Lønnstabeller!$A$2:$CG$90,$S$9-1997+2,FALSE)/1850)*0.45*10))*$P$23/16)</f>
        <v>3883.6486486486488</v>
      </c>
      <c r="C42" s="176">
        <f>((((VLOOKUP(A42,Lønnstabeller!$A$2:$CG$90,$S$9-1997+2,FALSE)/1850)*2*24)+($S$10*24))*9.67/24)+((($S$11*24)+((VLOOKUP(A42,Lønnstabeller!$A$2:$CG$90,$S$9-1997+2,FALSE)/1850)*0.45*10))*2/24)</f>
        <v>6518.5270270270275</v>
      </c>
      <c r="D42" s="176">
        <f>((((VLOOKUP(A42,Lønnstabeller!$A$2:$CG$90,$S$9-1997+2,FALSE)/1850)*2*24)+((VLOOKUP(A42,Lønnstabeller!$A$2:$CG$90,$S$9-1997+2,FALSE)/1850)*0.45*10))*13.28/24)+((($S$11*48/7)+($S$12*20/7))*13.28/24)</f>
        <v>8773.4631917631923</v>
      </c>
      <c r="E42" s="176">
        <f>((((VLOOKUP(A42,Lønnstabeller!$A$2:$CG$90,$S$9-1997+2,FALSE)/1850)*2*10)+((VLOOKUP(A42,Lønnstabeller!$A$2:$CG$90,$S$9-1997+2,FALSE)/1850)*1.5*6))*8.67/16)+((($S$12*4)+((VLOOKUP(A42,Lønnstabeller!$A$2:$CG$90,$S$9-1997+2,FALSE)/1850)*0.45*10))*2/16)</f>
        <v>4767.986993243243</v>
      </c>
      <c r="F42" s="176">
        <f>((((VLOOKUP(A42,Lønnstabeller!$A$2:$CG$90,$S$9-1997+2,FALSE)/1850)*2*24)+($S$10*24))*11.33/24)+((($S$11*24)+((VLOOKUP(A42,Lønnstabeller!$A$2:$CG$90,$S$9-1997+2,FALSE)/1850)*0.45*10))*2.25/24)</f>
        <v>7626.3505067567585</v>
      </c>
      <c r="G42" s="176">
        <f>((((VLOOKUP(A42,Lønnstabeller!$A$2:$CG$90,$S$9-1997+2,FALSE)/1850)*2*24)+((VLOOKUP(A42,Lønnstabeller!$A$2:$CG$90,$S$9-1997+2,FALSE)/1850)*0.45*10))*14.94/24)+((($S$10*48/7)+($S$12*20/7))*14.94/24)</f>
        <v>9870.1460907335913</v>
      </c>
      <c r="H42" s="176">
        <f>(((VLOOKUP(A42,Lønnstabeller!$A$2:$CG$90,$S$9-1997+2,FALSE)/1850)*2*10)+((VLOOKUP(A42,Lønnstabeller!$A$2:$CG$90,$S$9-1997+2,FALSE)/1850)*1.5*6))*(SUM($R$18-$R$23)/16)+((($S$12*4)+((VLOOKUP(A42,Lønnstabeller!$A$2:$CG$90,$S$9-1997+2,FALSE)/1850)*0.45*10))*$R$23/16)</f>
        <v>3354.10472972973</v>
      </c>
      <c r="I42" s="176">
        <f>((((VLOOKUP(A42,Lønnstabeller!$A$2:$CG$90,$S$9-1997+2,FALSE)/1850)*2*24)+($S$10*24))*11.33/24)+((($S$10*24)+((VLOOKUP(A42,Lønnstabeller!$A$2:$CG$90,$S$9-1997+2,FALSE)/1850)*0.45*10))*2/24)</f>
        <v>7596.4054054054068</v>
      </c>
      <c r="J42" s="176">
        <f>((((VLOOKUP(A42,Lønnstabeller!$A$2:$CG$90,$S$9-1997+2,FALSE)/1850)*2*24)+((VLOOKUP(A42,Lønnstabeller!$A$2:$CG$90,$S$9-1997+2,FALSE)/1850)*0.45*10))*16.06/24)+((($S$10*48/7)+($S$12*20/7))*16.06/24)</f>
        <v>10610.076721364221</v>
      </c>
      <c r="K42" s="176">
        <f>(($S$12*4)+((VLOOKUP(A42,Lønnstabeller!$A$2:$CG$90,$S$9-1997+2,FALSE)/1850)*0.45*10))*($S$23/16)+((((VLOOKUP(A42,Lønnstabeller!$A$2:$CG$90,$S$9-1997+2,FALSE)/1850)*1.5*6)+((VLOOKUP(A42,Lønnstabeller!$A$2:$CG$90,$S$9-1997+2,FALSE)/1850)*2*10))*SUM($S$18-$S$23)/16)</f>
        <v>1148.4881756756758</v>
      </c>
      <c r="L42" s="176">
        <f>((((VLOOKUP(A42,Lønnstabeller!$A$2:$CG$90,$S$9-1997+2,FALSE)/1850)*2*24)+($S$11*24))*6.33/24)+((($S$11*24)+((VLOOKUP(A42,Lønnstabeller!$A$2:$CG$90,$S$9-1997+2,FALSE)/1850)*0.45*10))*7/24)</f>
        <v>4948.6858108108117</v>
      </c>
      <c r="M42" s="177">
        <f>((((VLOOKUP(A42,Lønnstabeller!$A$2:$CG$90,$S$9-1997+2,FALSE)/1850)*2*24)+((VLOOKUP(A42,Lønnstabeller!$A$2:$CG$90,$S$9-1997+2,FALSE)/1850)*0.45*10))*16.06/24)+((($S$10*48/7)+($S$12*20/7))*16.06/24)</f>
        <v>10610.076721364221</v>
      </c>
      <c r="N42" s="17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3" customFormat="1" ht="12" customHeight="1">
      <c r="A43" s="174">
        <v>56</v>
      </c>
      <c r="B43" s="175">
        <f>((((VLOOKUP(A43,Lønnstabeller!$A$2:$CG$90,$S$9-1997+2,FALSE)/1850)*2*10)+((VLOOKUP(A43,Lønnstabeller!$A$2:$CG$90,$S$9-1997+2,FALSE)/1850)*1.5*6))*((SUM($P$18-$P$23)/16)))+((($S$12*4)+((VLOOKUP(A43,Lønnstabeller!$A$2:$CG$90,$S$9-1997+2,FALSE)/1850)*0.45*10))*$P$23/16)</f>
        <v>3941.6621621621621</v>
      </c>
      <c r="C43" s="176">
        <f>((((VLOOKUP(A43,Lønnstabeller!$A$2:$CG$90,$S$9-1997+2,FALSE)/1850)*2*24)+($S$10*24))*9.67/24)+((($S$11*24)+((VLOOKUP(A43,Lønnstabeller!$A$2:$CG$90,$S$9-1997+2,FALSE)/1850)*0.45*10))*2/24)</f>
        <v>6604.8467567567559</v>
      </c>
      <c r="D43" s="176">
        <f>((((VLOOKUP(A43,Lønnstabeller!$A$2:$CG$90,$S$9-1997+2,FALSE)/1850)*2*24)+((VLOOKUP(A43,Lønnstabeller!$A$2:$CG$90,$S$9-1997+2,FALSE)/1850)*0.45*10))*13.28/24)+((($S$11*48/7)+($S$12*20/7))*13.28/24)</f>
        <v>8900.6550836550814</v>
      </c>
      <c r="E43" s="176">
        <f>((((VLOOKUP(A43,Lønnstabeller!$A$2:$CG$90,$S$9-1997+2,FALSE)/1850)*2*10)+((VLOOKUP(A43,Lønnstabeller!$A$2:$CG$90,$S$9-1997+2,FALSE)/1850)*1.5*6))*8.67/16)+((($S$12*4)+((VLOOKUP(A43,Lønnstabeller!$A$2:$CG$90,$S$9-1997+2,FALSE)/1850)*0.45*10))*2/16)</f>
        <v>4839.2533108108109</v>
      </c>
      <c r="F43" s="176">
        <f>((((VLOOKUP(A43,Lønnstabeller!$A$2:$CG$90,$S$9-1997+2,FALSE)/1850)*2*24)+($S$10*24))*11.33/24)+((($S$11*24)+((VLOOKUP(A43,Lønnstabeller!$A$2:$CG$90,$S$9-1997+2,FALSE)/1850)*0.45*10))*2.25/24)</f>
        <v>7727.4116891891899</v>
      </c>
      <c r="G43" s="176">
        <f>((((VLOOKUP(A43,Lønnstabeller!$A$2:$CG$90,$S$9-1997+2,FALSE)/1850)*2*24)+((VLOOKUP(A43,Lønnstabeller!$A$2:$CG$90,$S$9-1997+2,FALSE)/1850)*0.45*10))*14.94/24)+((($S$10*48/7)+($S$12*20/7))*14.94/24)</f>
        <v>10013.236969111967</v>
      </c>
      <c r="H43" s="176">
        <f>(((VLOOKUP(A43,Lønnstabeller!$A$2:$CG$90,$S$9-1997+2,FALSE)/1850)*2*10)+((VLOOKUP(A43,Lønnstabeller!$A$2:$CG$90,$S$9-1997+2,FALSE)/1850)*1.5*6))*(SUM($R$18-$R$23)/16)+((($S$12*4)+((VLOOKUP(A43,Lønnstabeller!$A$2:$CG$90,$S$9-1997+2,FALSE)/1850)*0.45*10))*$R$23/16)</f>
        <v>3404.1824324324325</v>
      </c>
      <c r="I43" s="176">
        <f>((((VLOOKUP(A43,Lønnstabeller!$A$2:$CG$90,$S$9-1997+2,FALSE)/1850)*2*24)+($S$10*24))*11.33/24)+((($S$10*24)+((VLOOKUP(A43,Lønnstabeller!$A$2:$CG$90,$S$9-1997+2,FALSE)/1850)*0.45*10))*2/24)</f>
        <v>7697.2613513513515</v>
      </c>
      <c r="J43" s="176">
        <f>((((VLOOKUP(A43,Lønnstabeller!$A$2:$CG$90,$S$9-1997+2,FALSE)/1850)*2*24)+((VLOOKUP(A43,Lønnstabeller!$A$2:$CG$90,$S$9-1997+2,FALSE)/1850)*0.45*10))*16.06/24)+((($S$10*48/7)+($S$12*20/7))*16.06/24)</f>
        <v>10763.894626769625</v>
      </c>
      <c r="K43" s="176">
        <f>(($S$12*4)+((VLOOKUP(A43,Lønnstabeller!$A$2:$CG$90,$S$9-1997+2,FALSE)/1850)*0.45*10))*($S$23/16)+((((VLOOKUP(A43,Lønnstabeller!$A$2:$CG$90,$S$9-1997+2,FALSE)/1850)*1.5*6)+((VLOOKUP(A43,Lønnstabeller!$A$2:$CG$90,$S$9-1997+2,FALSE)/1850)*2*10))*SUM($S$18-$S$23)/16)</f>
        <v>1165.0439189189187</v>
      </c>
      <c r="L43" s="176">
        <f>((((VLOOKUP(A43,Lønnstabeller!$A$2:$CG$90,$S$9-1997+2,FALSE)/1850)*2*24)+($S$11*24))*6.33/24)+((($S$11*24)+((VLOOKUP(A43,Lønnstabeller!$A$2:$CG$90,$S$9-1997+2,FALSE)/1850)*0.45*10))*7/24)</f>
        <v>5009.8627027027023</v>
      </c>
      <c r="M43" s="177">
        <f>((((VLOOKUP(A43,Lønnstabeller!$A$2:$CG$90,$S$9-1997+2,FALSE)/1850)*2*24)+((VLOOKUP(A43,Lønnstabeller!$A$2:$CG$90,$S$9-1997+2,FALSE)/1850)*0.45*10))*16.06/24)+((($S$10*48/7)+($S$12*20/7))*16.06/24)</f>
        <v>10763.894626769625</v>
      </c>
      <c r="N43" s="17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3" customFormat="1" ht="12" customHeight="1">
      <c r="A44" s="174">
        <v>57</v>
      </c>
      <c r="B44" s="175">
        <f>((((VLOOKUP(A44,Lønnstabeller!$A$2:$CG$90,$S$9-1997+2,FALSE)/1850)*2*10)+((VLOOKUP(A44,Lønnstabeller!$A$2:$CG$90,$S$9-1997+2,FALSE)/1850)*1.5*6))*((SUM($P$18-$P$23)/16)))+((($S$12*4)+((VLOOKUP(A44,Lønnstabeller!$A$2:$CG$90,$S$9-1997+2,FALSE)/1850)*0.45*10))*$P$23/16)</f>
        <v>4002.5405405405409</v>
      </c>
      <c r="C44" s="176">
        <f>((((VLOOKUP(A44,Lønnstabeller!$A$2:$CG$90,$S$9-1997+2,FALSE)/1850)*2*24)+($S$10*24))*9.67/24)+((($S$11*24)+((VLOOKUP(A44,Lønnstabeller!$A$2:$CG$90,$S$9-1997+2,FALSE)/1850)*0.45*10))*2/24)</f>
        <v>6695.4291891891899</v>
      </c>
      <c r="D44" s="176">
        <f>((((VLOOKUP(A44,Lønnstabeller!$A$2:$CG$90,$S$9-1997+2,FALSE)/1850)*2*24)+((VLOOKUP(A44,Lønnstabeller!$A$2:$CG$90,$S$9-1997+2,FALSE)/1850)*0.45*10))*13.28/24)+((($S$11*48/7)+($S$12*20/7))*13.28/24)</f>
        <v>9034.1280566280566</v>
      </c>
      <c r="E44" s="176">
        <f>((((VLOOKUP(A44,Lønnstabeller!$A$2:$CG$90,$S$9-1997+2,FALSE)/1850)*2*10)+((VLOOKUP(A44,Lønnstabeller!$A$2:$CG$90,$S$9-1997+2,FALSE)/1850)*1.5*6))*8.67/16)+((($S$12*4)+((VLOOKUP(A44,Lønnstabeller!$A$2:$CG$90,$S$9-1997+2,FALSE)/1850)*0.45*10))*2/16)</f>
        <v>4914.0389527027028</v>
      </c>
      <c r="F44" s="176">
        <f>((((VLOOKUP(A44,Lønnstabeller!$A$2:$CG$90,$S$9-1997+2,FALSE)/1850)*2*24)+($S$10*24))*11.33/24)+((($S$11*24)+((VLOOKUP(A44,Lønnstabeller!$A$2:$CG$90,$S$9-1997+2,FALSE)/1850)*0.45*10))*2.25/24)</f>
        <v>7833.4635472972968</v>
      </c>
      <c r="G44" s="176">
        <f>((((VLOOKUP(A44,Lønnstabeller!$A$2:$CG$90,$S$9-1997+2,FALSE)/1850)*2*24)+((VLOOKUP(A44,Lønnstabeller!$A$2:$CG$90,$S$9-1997+2,FALSE)/1850)*0.45*10))*14.94/24)+((($S$10*48/7)+($S$12*20/7))*14.94/24)</f>
        <v>10163.394063706563</v>
      </c>
      <c r="H44" s="176">
        <f>(((VLOOKUP(A44,Lønnstabeller!$A$2:$CG$90,$S$9-1997+2,FALSE)/1850)*2*10)+((VLOOKUP(A44,Lønnstabeller!$A$2:$CG$90,$S$9-1997+2,FALSE)/1850)*1.5*6))*(SUM($R$18-$R$23)/16)+((($S$12*4)+((VLOOKUP(A44,Lønnstabeller!$A$2:$CG$90,$S$9-1997+2,FALSE)/1850)*0.45*10))*$R$23/16)</f>
        <v>3456.7331081081084</v>
      </c>
      <c r="I44" s="176">
        <f>((((VLOOKUP(A44,Lønnstabeller!$A$2:$CG$90,$S$9-1997+2,FALSE)/1850)*2*24)+($S$10*24))*11.33/24)+((($S$10*24)+((VLOOKUP(A44,Lønnstabeller!$A$2:$CG$90,$S$9-1997+2,FALSE)/1850)*0.45*10))*2/24)</f>
        <v>7803.0978378378377</v>
      </c>
      <c r="J44" s="176">
        <f>((((VLOOKUP(A44,Lønnstabeller!$A$2:$CG$90,$S$9-1997+2,FALSE)/1850)*2*24)+((VLOOKUP(A44,Lønnstabeller!$A$2:$CG$90,$S$9-1997+2,FALSE)/1850)*0.45*10))*16.06/24)+((($S$10*48/7)+($S$12*20/7))*16.06/24)</f>
        <v>10925.308478120976</v>
      </c>
      <c r="K44" s="176">
        <f>(($S$12*4)+((VLOOKUP(A44,Lønnstabeller!$A$2:$CG$90,$S$9-1997+2,FALSE)/1850)*0.45*10))*($S$23/16)+((((VLOOKUP(A44,Lønnstabeller!$A$2:$CG$90,$S$9-1997+2,FALSE)/1850)*1.5*6)+((VLOOKUP(A44,Lønnstabeller!$A$2:$CG$90,$S$9-1997+2,FALSE)/1850)*2*10))*SUM($S$18-$S$23)/16)</f>
        <v>1182.41722972973</v>
      </c>
      <c r="L44" s="176">
        <f>((((VLOOKUP(A44,Lønnstabeller!$A$2:$CG$90,$S$9-1997+2,FALSE)/1850)*2*24)+($S$11*24))*6.33/24)+((($S$11*24)+((VLOOKUP(A44,Lønnstabeller!$A$2:$CG$90,$S$9-1997+2,FALSE)/1850)*0.45*10))*7/24)</f>
        <v>5074.0606756756761</v>
      </c>
      <c r="M44" s="177">
        <f>((((VLOOKUP(A44,Lønnstabeller!$A$2:$CG$90,$S$9-1997+2,FALSE)/1850)*2*24)+((VLOOKUP(A44,Lønnstabeller!$A$2:$CG$90,$S$9-1997+2,FALSE)/1850)*0.45*10))*16.06/24)+((($S$10*48/7)+($S$12*20/7))*16.06/24)</f>
        <v>10925.308478120976</v>
      </c>
      <c r="N44" s="17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3" customFormat="1" ht="12" customHeight="1">
      <c r="A45" s="174">
        <v>58</v>
      </c>
      <c r="B45" s="175">
        <f>((((VLOOKUP(A45,Lønnstabeller!$A$2:$CG$90,$S$9-1997+2,FALSE)/1850)*2*10)+((VLOOKUP(A45,Lønnstabeller!$A$2:$CG$90,$S$9-1997+2,FALSE)/1850)*1.5*6))*((SUM($P$18-$P$23)/16)))+((($S$12*4)+((VLOOKUP(A45,Lønnstabeller!$A$2:$CG$90,$S$9-1997+2,FALSE)/1850)*0.45*10))*$P$23/16)</f>
        <v>4065.5675675675666</v>
      </c>
      <c r="C45" s="176">
        <f>((((VLOOKUP(A45,Lønnstabeller!$A$2:$CG$90,$S$9-1997+2,FALSE)/1850)*2*24)+($S$10*24))*9.67/24)+((($S$11*24)+((VLOOKUP(A45,Lønnstabeller!$A$2:$CG$90,$S$9-1997+2,FALSE)/1850)*0.45*10))*2/24)</f>
        <v>6789.2086486486478</v>
      </c>
      <c r="D45" s="176">
        <f>((((VLOOKUP(A45,Lønnstabeller!$A$2:$CG$90,$S$9-1997+2,FALSE)/1850)*2*24)+((VLOOKUP(A45,Lønnstabeller!$A$2:$CG$90,$S$9-1997+2,FALSE)/1850)*0.45*10))*13.28/24)+((($S$11*48/7)+($S$12*20/7))*13.28/24)</f>
        <v>9172.3118404118395</v>
      </c>
      <c r="E45" s="176">
        <f>((((VLOOKUP(A45,Lønnstabeller!$A$2:$CG$90,$S$9-1997+2,FALSE)/1850)*2*10)+((VLOOKUP(A45,Lønnstabeller!$A$2:$CG$90,$S$9-1997+2,FALSE)/1850)*1.5*6))*8.67/16)+((($S$12*4)+((VLOOKUP(A45,Lønnstabeller!$A$2:$CG$90,$S$9-1997+2,FALSE)/1850)*0.45*10))*2/16)</f>
        <v>4991.4640878378368</v>
      </c>
      <c r="F45" s="176">
        <f>((((VLOOKUP(A45,Lønnstabeller!$A$2:$CG$90,$S$9-1997+2,FALSE)/1850)*2*24)+($S$10*24))*11.33/24)+((($S$11*24)+((VLOOKUP(A45,Lønnstabeller!$A$2:$CG$90,$S$9-1997+2,FALSE)/1850)*0.45*10))*2.25/24)</f>
        <v>7943.2584121621612</v>
      </c>
      <c r="G45" s="176">
        <f>((((VLOOKUP(A45,Lønnstabeller!$A$2:$CG$90,$S$9-1997+2,FALSE)/1850)*2*24)+((VLOOKUP(A45,Lønnstabeller!$A$2:$CG$90,$S$9-1997+2,FALSE)/1850)*0.45*10))*14.94/24)+((($S$10*48/7)+($S$12*20/7))*14.94/24)</f>
        <v>10318.850820463318</v>
      </c>
      <c r="H45" s="176">
        <f>(((VLOOKUP(A45,Lønnstabeller!$A$2:$CG$90,$S$9-1997+2,FALSE)/1850)*2*10)+((VLOOKUP(A45,Lønnstabeller!$A$2:$CG$90,$S$9-1997+2,FALSE)/1850)*1.5*6))*(SUM($R$18-$R$23)/16)+((($S$12*4)+((VLOOKUP(A45,Lønnstabeller!$A$2:$CG$90,$S$9-1997+2,FALSE)/1850)*0.45*10))*$R$23/16)</f>
        <v>3511.1385135135129</v>
      </c>
      <c r="I45" s="176">
        <f>((((VLOOKUP(A45,Lønnstabeller!$A$2:$CG$90,$S$9-1997+2,FALSE)/1850)*2*24)+($S$10*24))*11.33/24)+((($S$10*24)+((VLOOKUP(A45,Lønnstabeller!$A$2:$CG$90,$S$9-1997+2,FALSE)/1850)*0.45*10))*2/24)</f>
        <v>7912.6697297297287</v>
      </c>
      <c r="J45" s="176">
        <f>((((VLOOKUP(A45,Lønnstabeller!$A$2:$CG$90,$S$9-1997+2,FALSE)/1850)*2*24)+((VLOOKUP(A45,Lønnstabeller!$A$2:$CG$90,$S$9-1997+2,FALSE)/1850)*0.45*10))*16.06/24)+((($S$10*48/7)+($S$12*20/7))*16.06/24)</f>
        <v>11092.419288931787</v>
      </c>
      <c r="K45" s="176">
        <f>(($S$12*4)+((VLOOKUP(A45,Lønnstabeller!$A$2:$CG$90,$S$9-1997+2,FALSE)/1850)*0.45*10))*($S$23/16)+((((VLOOKUP(A45,Lønnstabeller!$A$2:$CG$90,$S$9-1997+2,FALSE)/1850)*1.5*6)+((VLOOKUP(A45,Lønnstabeller!$A$2:$CG$90,$S$9-1997+2,FALSE)/1850)*2*10))*SUM($S$18-$S$23)/16)</f>
        <v>1200.403716216216</v>
      </c>
      <c r="L45" s="176">
        <f>((((VLOOKUP(A45,Lønnstabeller!$A$2:$CG$90,$S$9-1997+2,FALSE)/1850)*2*24)+($S$11*24))*6.33/24)+((($S$11*24)+((VLOOKUP(A45,Lønnstabeller!$A$2:$CG$90,$S$9-1997+2,FALSE)/1850)*0.45*10))*7/24)</f>
        <v>5140.5244594594596</v>
      </c>
      <c r="M45" s="177">
        <f>((((VLOOKUP(A45,Lønnstabeller!$A$2:$CG$90,$S$9-1997+2,FALSE)/1850)*2*24)+((VLOOKUP(A45,Lønnstabeller!$A$2:$CG$90,$S$9-1997+2,FALSE)/1850)*0.45*10))*16.06/24)+((($S$10*48/7)+($S$12*20/7))*16.06/24)</f>
        <v>11092.419288931787</v>
      </c>
      <c r="N45" s="172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3" customFormat="1" ht="12" customHeight="1">
      <c r="A46" s="174">
        <v>59</v>
      </c>
      <c r="B46" s="175">
        <f>((((VLOOKUP(A46,Lønnstabeller!$A$2:$CG$90,$S$9-1997+2,FALSE)/1850)*2*10)+((VLOOKUP(A46,Lønnstabeller!$A$2:$CG$90,$S$9-1997+2,FALSE)/1850)*1.5*6))*((SUM($P$18-$P$23)/16)))+((($S$12*4)+((VLOOKUP(A46,Lønnstabeller!$A$2:$CG$90,$S$9-1997+2,FALSE)/1850)*0.45*10))*$P$23/16)</f>
        <v>4133.6081081081074</v>
      </c>
      <c r="C46" s="176">
        <f>((((VLOOKUP(A46,Lønnstabeller!$A$2:$CG$90,$S$9-1997+2,FALSE)/1850)*2*24)+($S$10*24))*9.67/24)+((($S$11*24)+((VLOOKUP(A46,Lønnstabeller!$A$2:$CG$90,$S$9-1997+2,FALSE)/1850)*0.45*10))*2/24)</f>
        <v>6890.4478378378381</v>
      </c>
      <c r="D46" s="176">
        <f>((((VLOOKUP(A46,Lønnstabeller!$A$2:$CG$90,$S$9-1997+2,FALSE)/1850)*2*24)+((VLOOKUP(A46,Lønnstabeller!$A$2:$CG$90,$S$9-1997+2,FALSE)/1850)*0.45*10))*13.28/24)+((($S$11*48/7)+($S$12*20/7))*13.28/24)</f>
        <v>9321.4875160875145</v>
      </c>
      <c r="E46" s="176">
        <f>((((VLOOKUP(A46,Lønnstabeller!$A$2:$CG$90,$S$9-1997+2,FALSE)/1850)*2*10)+((VLOOKUP(A46,Lønnstabeller!$A$2:$CG$90,$S$9-1997+2,FALSE)/1850)*1.5*6))*8.67/16)+((($S$12*4)+((VLOOKUP(A46,Lønnstabeller!$A$2:$CG$90,$S$9-1997+2,FALSE)/1850)*0.45*10))*2/16)</f>
        <v>5075.0480405405397</v>
      </c>
      <c r="F46" s="176">
        <f>((((VLOOKUP(A46,Lønnstabeller!$A$2:$CG$90,$S$9-1997+2,FALSE)/1850)*2*24)+($S$10*24))*11.33/24)+((($S$11*24)+((VLOOKUP(A46,Lønnstabeller!$A$2:$CG$90,$S$9-1997+2,FALSE)/1850)*0.45*10))*2.25/24)</f>
        <v>8061.7869594594586</v>
      </c>
      <c r="G46" s="176">
        <f>((((VLOOKUP(A46,Lønnstabeller!$A$2:$CG$90,$S$9-1997+2,FALSE)/1850)*2*24)+((VLOOKUP(A46,Lønnstabeller!$A$2:$CG$90,$S$9-1997+2,FALSE)/1850)*0.45*10))*14.94/24)+((($S$10*48/7)+($S$12*20/7))*14.94/24)</f>
        <v>10486.673455598455</v>
      </c>
      <c r="H46" s="176">
        <f>(((VLOOKUP(A46,Lønnstabeller!$A$2:$CG$90,$S$9-1997+2,FALSE)/1850)*2*10)+((VLOOKUP(A46,Lønnstabeller!$A$2:$CG$90,$S$9-1997+2,FALSE)/1850)*1.5*6))*(SUM($R$18-$R$23)/16)+((($S$12*4)+((VLOOKUP(A46,Lønnstabeller!$A$2:$CG$90,$S$9-1997+2,FALSE)/1850)*0.45*10))*$R$23/16)</f>
        <v>3569.8716216216217</v>
      </c>
      <c r="I46" s="176">
        <f>((((VLOOKUP(A46,Lønnstabeller!$A$2:$CG$90,$S$9-1997+2,FALSE)/1850)*2*24)+($S$10*24))*11.33/24)+((($S$10*24)+((VLOOKUP(A46,Lønnstabeller!$A$2:$CG$90,$S$9-1997+2,FALSE)/1850)*0.45*10))*2/24)</f>
        <v>8030.9575675675669</v>
      </c>
      <c r="J46" s="176">
        <f>((((VLOOKUP(A46,Lønnstabeller!$A$2:$CG$90,$S$9-1997+2,FALSE)/1850)*2*24)+((VLOOKUP(A46,Lønnstabeller!$A$2:$CG$90,$S$9-1997+2,FALSE)/1850)*0.45*10))*16.06/24)+((($S$10*48/7)+($S$12*20/7))*16.06/24)</f>
        <v>11272.823005148002</v>
      </c>
      <c r="K46" s="176">
        <f>(($S$12*4)+((VLOOKUP(A46,Lønnstabeller!$A$2:$CG$90,$S$9-1997+2,FALSE)/1850)*0.45*10))*($S$23/16)+((((VLOOKUP(A46,Lønnstabeller!$A$2:$CG$90,$S$9-1997+2,FALSE)/1850)*1.5*6)+((VLOOKUP(A46,Lønnstabeller!$A$2:$CG$90,$S$9-1997+2,FALSE)/1850)*2*10))*SUM($S$18-$S$23)/16)</f>
        <v>1219.8209459459458</v>
      </c>
      <c r="L46" s="176">
        <f>((((VLOOKUP(A46,Lønnstabeller!$A$2:$CG$90,$S$9-1997+2,FALSE)/1850)*2*24)+($S$11*24))*6.33/24)+((($S$11*24)+((VLOOKUP(A46,Lønnstabeller!$A$2:$CG$90,$S$9-1997+2,FALSE)/1850)*0.45*10))*7/24)</f>
        <v>5212.2751351351353</v>
      </c>
      <c r="M46" s="177">
        <f>((((VLOOKUP(A46,Lønnstabeller!$A$2:$CG$90,$S$9-1997+2,FALSE)/1850)*2*24)+((VLOOKUP(A46,Lønnstabeller!$A$2:$CG$90,$S$9-1997+2,FALSE)/1850)*0.45*10))*16.06/24)+((($S$10*48/7)+($S$12*20/7))*16.06/24)</f>
        <v>11272.823005148002</v>
      </c>
      <c r="N46" s="17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s="3" customFormat="1" ht="12" customHeight="1">
      <c r="A47" s="174">
        <v>60</v>
      </c>
      <c r="B47" s="175">
        <f>((((VLOOKUP(A47,Lønnstabeller!$A$2:$CG$90,$S$9-1997+2,FALSE)/1850)*2*10)+((VLOOKUP(A47,Lønnstabeller!$A$2:$CG$90,$S$9-1997+2,FALSE)/1850)*1.5*6))*((SUM($P$18-$P$23)/16)))+((($S$12*4)+((VLOOKUP(A47,Lønnstabeller!$A$2:$CG$90,$S$9-1997+2,FALSE)/1850)*0.45*10))*$P$23/16)</f>
        <v>4198.7837837837833</v>
      </c>
      <c r="C47" s="176">
        <f>((((VLOOKUP(A47,Lønnstabeller!$A$2:$CG$90,$S$9-1997+2,FALSE)/1850)*2*24)+($S$10*24))*9.67/24)+((($S$11*24)+((VLOOKUP(A47,Lønnstabeller!$A$2:$CG$90,$S$9-1997+2,FALSE)/1850)*0.45*10))*2/24)</f>
        <v>6987.4243243243254</v>
      </c>
      <c r="D47" s="176">
        <f>((((VLOOKUP(A47,Lønnstabeller!$A$2:$CG$90,$S$9-1997+2,FALSE)/1850)*2*24)+((VLOOKUP(A47,Lønnstabeller!$A$2:$CG$90,$S$9-1997+2,FALSE)/1850)*0.45*10))*13.28/24)+((($S$11*48/7)+($S$12*20/7))*13.28/24)</f>
        <v>9464.3821106821088</v>
      </c>
      <c r="E47" s="176">
        <f>((((VLOOKUP(A47,Lønnstabeller!$A$2:$CG$90,$S$9-1997+2,FALSE)/1850)*2*10)+((VLOOKUP(A47,Lønnstabeller!$A$2:$CG$90,$S$9-1997+2,FALSE)/1850)*1.5*6))*8.67/16)+((($S$12*4)+((VLOOKUP(A47,Lønnstabeller!$A$2:$CG$90,$S$9-1997+2,FALSE)/1850)*0.45*10))*2/16)</f>
        <v>5155.1126689189186</v>
      </c>
      <c r="F47" s="176">
        <f>((((VLOOKUP(A47,Lønnstabeller!$A$2:$CG$90,$S$9-1997+2,FALSE)/1850)*2*24)+($S$10*24))*11.33/24)+((($S$11*24)+((VLOOKUP(A47,Lønnstabeller!$A$2:$CG$90,$S$9-1997+2,FALSE)/1850)*0.45*10))*2.25/24)</f>
        <v>8175.3248310810814</v>
      </c>
      <c r="G47" s="176">
        <f>((((VLOOKUP(A47,Lønnstabeller!$A$2:$CG$90,$S$9-1997+2,FALSE)/1850)*2*24)+((VLOOKUP(A47,Lønnstabeller!$A$2:$CG$90,$S$9-1997+2,FALSE)/1850)*0.45*10))*14.94/24)+((($S$10*48/7)+($S$12*20/7))*14.94/24)</f>
        <v>10647.429874517373</v>
      </c>
      <c r="H47" s="176">
        <f>(((VLOOKUP(A47,Lønnstabeller!$A$2:$CG$90,$S$9-1997+2,FALSE)/1850)*2*10)+((VLOOKUP(A47,Lønnstabeller!$A$2:$CG$90,$S$9-1997+2,FALSE)/1850)*1.5*6))*(SUM($R$18-$R$23)/16)+((($S$12*4)+((VLOOKUP(A47,Lønnstabeller!$A$2:$CG$90,$S$9-1997+2,FALSE)/1850)*0.45*10))*$R$23/16)</f>
        <v>3626.1317567567562</v>
      </c>
      <c r="I47" s="176">
        <f>((((VLOOKUP(A47,Lønnstabeller!$A$2:$CG$90,$S$9-1997+2,FALSE)/1850)*2*24)+($S$10*24))*11.33/24)+((($S$10*24)+((VLOOKUP(A47,Lønnstabeller!$A$2:$CG$90,$S$9-1997+2,FALSE)/1850)*0.45*10))*2/24)</f>
        <v>8144.2648648648656</v>
      </c>
      <c r="J47" s="176">
        <f>((((VLOOKUP(A47,Lønnstabeller!$A$2:$CG$90,$S$9-1997+2,FALSE)/1850)*2*24)+((VLOOKUP(A47,Lønnstabeller!$A$2:$CG$90,$S$9-1997+2,FALSE)/1850)*0.45*10))*16.06/24)+((($S$10*48/7)+($S$12*20/7))*16.06/24)</f>
        <v>11445.630775418273</v>
      </c>
      <c r="K47" s="176">
        <f>(($S$12*4)+((VLOOKUP(A47,Lønnstabeller!$A$2:$CG$90,$S$9-1997+2,FALSE)/1850)*0.45*10))*($S$23/16)+((((VLOOKUP(A47,Lønnstabeller!$A$2:$CG$90,$S$9-1997+2,FALSE)/1850)*1.5*6)+((VLOOKUP(A47,Lønnstabeller!$A$2:$CG$90,$S$9-1997+2,FALSE)/1850)*2*10))*SUM($S$18-$S$23)/16)</f>
        <v>1238.4206081081079</v>
      </c>
      <c r="L47" s="176">
        <f>((((VLOOKUP(A47,Lønnstabeller!$A$2:$CG$90,$S$9-1997+2,FALSE)/1850)*2*24)+($S$11*24))*6.33/24)+((($S$11*24)+((VLOOKUP(A47,Lønnstabeller!$A$2:$CG$90,$S$9-1997+2,FALSE)/1850)*0.45*10))*7/24)</f>
        <v>5281.0047297297297</v>
      </c>
      <c r="M47" s="177">
        <f>((((VLOOKUP(A47,Lønnstabeller!$A$2:$CG$90,$S$9-1997+2,FALSE)/1850)*2*24)+((VLOOKUP(A47,Lønnstabeller!$A$2:$CG$90,$S$9-1997+2,FALSE)/1850)*0.45*10))*16.06/24)+((($S$10*48/7)+($S$12*20/7))*16.06/24)</f>
        <v>11445.630775418273</v>
      </c>
      <c r="N47" s="172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s="3" customFormat="1" ht="12" customHeight="1">
      <c r="A48" s="174">
        <v>61</v>
      </c>
      <c r="B48" s="175">
        <f>((((VLOOKUP(A48,Lønnstabeller!$A$2:$CG$90,$S$9-1997+2,FALSE)/1850)*2*10)+((VLOOKUP(A48,Lønnstabeller!$A$2:$CG$90,$S$9-1997+2,FALSE)/1850)*1.5*6))*((SUM($P$18-$P$23)/16)))+((($S$12*4)+((VLOOKUP(A48,Lønnstabeller!$A$2:$CG$90,$S$9-1997+2,FALSE)/1850)*0.45*10))*$P$23/16)</f>
        <v>4270.405405405405</v>
      </c>
      <c r="C48" s="176">
        <f>((((VLOOKUP(A48,Lønnstabeller!$A$2:$CG$90,$S$9-1997+2,FALSE)/1850)*2*24)+($S$10*24))*9.67/24)+((($S$11*24)+((VLOOKUP(A48,Lønnstabeller!$A$2:$CG$90,$S$9-1997+2,FALSE)/1850)*0.45*10))*2/24)</f>
        <v>7093.991891891892</v>
      </c>
      <c r="D48" s="176">
        <f>((((VLOOKUP(A48,Lønnstabeller!$A$2:$CG$90,$S$9-1997+2,FALSE)/1850)*2*24)+((VLOOKUP(A48,Lønnstabeller!$A$2:$CG$90,$S$9-1997+2,FALSE)/1850)*0.45*10))*13.28/24)+((($S$11*48/7)+($S$12*20/7))*13.28/24)</f>
        <v>9621.4091377091372</v>
      </c>
      <c r="E48" s="176">
        <f>((((VLOOKUP(A48,Lønnstabeller!$A$2:$CG$90,$S$9-1997+2,FALSE)/1850)*2*10)+((VLOOKUP(A48,Lønnstabeller!$A$2:$CG$90,$S$9-1997+2,FALSE)/1850)*1.5*6))*8.67/16)+((($S$12*4)+((VLOOKUP(A48,Lønnstabeller!$A$2:$CG$90,$S$9-1997+2,FALSE)/1850)*0.45*10))*2/16)</f>
        <v>5243.0957770270261</v>
      </c>
      <c r="F48" s="176">
        <f>((((VLOOKUP(A48,Lønnstabeller!$A$2:$CG$90,$S$9-1997+2,FALSE)/1850)*2*24)+($S$10*24))*11.33/24)+((($S$11*24)+((VLOOKUP(A48,Lønnstabeller!$A$2:$CG$90,$S$9-1997+2,FALSE)/1850)*0.45*10))*2.25/24)</f>
        <v>8300.091722972973</v>
      </c>
      <c r="G48" s="176">
        <f>((((VLOOKUP(A48,Lønnstabeller!$A$2:$CG$90,$S$9-1997+2,FALSE)/1850)*2*24)+((VLOOKUP(A48,Lønnstabeller!$A$2:$CG$90,$S$9-1997+2,FALSE)/1850)*0.45*10))*14.94/24)+((($S$10*48/7)+($S$12*20/7))*14.94/24)</f>
        <v>10824.08527992278</v>
      </c>
      <c r="H48" s="176">
        <f>(((VLOOKUP(A48,Lønnstabeller!$A$2:$CG$90,$S$9-1997+2,FALSE)/1850)*2*10)+((VLOOKUP(A48,Lønnstabeller!$A$2:$CG$90,$S$9-1997+2,FALSE)/1850)*1.5*6))*(SUM($R$18-$R$23)/16)+((($S$12*4)+((VLOOKUP(A48,Lønnstabeller!$A$2:$CG$90,$S$9-1997+2,FALSE)/1850)*0.45*10))*$R$23/16)</f>
        <v>3687.9560810810808</v>
      </c>
      <c r="I48" s="176">
        <f>((((VLOOKUP(A48,Lønnstabeller!$A$2:$CG$90,$S$9-1997+2,FALSE)/1850)*2*24)+($S$10*24))*11.33/24)+((($S$10*24)+((VLOOKUP(A48,Lønnstabeller!$A$2:$CG$90,$S$9-1997+2,FALSE)/1850)*0.45*10))*2/24)</f>
        <v>8268.7783783783798</v>
      </c>
      <c r="J48" s="176">
        <f>((((VLOOKUP(A48,Lønnstabeller!$A$2:$CG$90,$S$9-1997+2,FALSE)/1850)*2*24)+((VLOOKUP(A48,Lønnstabeller!$A$2:$CG$90,$S$9-1997+2,FALSE)/1850)*0.45*10))*16.06/24)+((($S$10*48/7)+($S$12*20/7))*16.06/24)</f>
        <v>11635.529424066923</v>
      </c>
      <c r="K48" s="176">
        <f>(($S$12*4)+((VLOOKUP(A48,Lønnstabeller!$A$2:$CG$90,$S$9-1997+2,FALSE)/1850)*0.45*10))*($S$23/16)+((((VLOOKUP(A48,Lønnstabeller!$A$2:$CG$90,$S$9-1997+2,FALSE)/1850)*1.5*6)+((VLOOKUP(A48,Lønnstabeller!$A$2:$CG$90,$S$9-1997+2,FALSE)/1850)*2*10))*SUM($S$18-$S$23)/16)</f>
        <v>1258.8597972972973</v>
      </c>
      <c r="L48" s="176">
        <f>((((VLOOKUP(A48,Lønnstabeller!$A$2:$CG$90,$S$9-1997+2,FALSE)/1850)*2*24)+($S$11*24))*6.33/24)+((($S$11*24)+((VLOOKUP(A48,Lønnstabeller!$A$2:$CG$90,$S$9-1997+2,FALSE)/1850)*0.45*10))*7/24)</f>
        <v>5356.5317567567581</v>
      </c>
      <c r="M48" s="177">
        <f>((((VLOOKUP(A48,Lønnstabeller!$A$2:$CG$90,$S$9-1997+2,FALSE)/1850)*2*24)+((VLOOKUP(A48,Lønnstabeller!$A$2:$CG$90,$S$9-1997+2,FALSE)/1850)*0.45*10))*16.06/24)+((($S$10*48/7)+($S$12*20/7))*16.06/24)</f>
        <v>11635.529424066923</v>
      </c>
      <c r="N48" s="17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s="3" customFormat="1" ht="12" customHeight="1">
      <c r="A49" s="174">
        <v>62</v>
      </c>
      <c r="B49" s="175">
        <f>((((VLOOKUP(A49,Lønnstabeller!$A$2:$CG$90,$S$9-1997+2,FALSE)/1850)*2*10)+((VLOOKUP(A49,Lønnstabeller!$A$2:$CG$90,$S$9-1997+2,FALSE)/1850)*1.5*6))*((SUM($P$18-$P$23)/16)))+((($S$12*4)+((VLOOKUP(A49,Lønnstabeller!$A$2:$CG$90,$S$9-1997+2,FALSE)/1850)*0.45*10))*$P$23/16)</f>
        <v>4344.8918918918926</v>
      </c>
      <c r="C49" s="176">
        <f>((((VLOOKUP(A49,Lønnstabeller!$A$2:$CG$90,$S$9-1997+2,FALSE)/1850)*2*24)+($S$10*24))*9.67/24)+((($S$11*24)+((VLOOKUP(A49,Lønnstabeller!$A$2:$CG$90,$S$9-1997+2,FALSE)/1850)*0.45*10))*2/24)</f>
        <v>7204.8221621621624</v>
      </c>
      <c r="D49" s="176">
        <f>((((VLOOKUP(A49,Lønnstabeller!$A$2:$CG$90,$S$9-1997+2,FALSE)/1850)*2*24)+((VLOOKUP(A49,Lønnstabeller!$A$2:$CG$90,$S$9-1997+2,FALSE)/1850)*0.45*10))*13.28/24)+((($S$11*48/7)+($S$12*20/7))*13.28/24)</f>
        <v>9784.7172458172463</v>
      </c>
      <c r="E49" s="176">
        <f>((((VLOOKUP(A49,Lønnstabeller!$A$2:$CG$90,$S$9-1997+2,FALSE)/1850)*2*10)+((VLOOKUP(A49,Lønnstabeller!$A$2:$CG$90,$S$9-1997+2,FALSE)/1850)*1.5*6))*8.67/16)+((($S$12*4)+((VLOOKUP(A49,Lønnstabeller!$A$2:$CG$90,$S$9-1997+2,FALSE)/1850)*0.45*10))*2/16)</f>
        <v>5334.5982094594601</v>
      </c>
      <c r="F49" s="176">
        <f>((((VLOOKUP(A49,Lønnstabeller!$A$2:$CG$90,$S$9-1997+2,FALSE)/1850)*2*24)+($S$10*24))*11.33/24)+((($S$11*24)+((VLOOKUP(A49,Lønnstabeller!$A$2:$CG$90,$S$9-1997+2,FALSE)/1850)*0.45*10))*2.25/24)</f>
        <v>8429.8492905405401</v>
      </c>
      <c r="G49" s="176">
        <f>((((VLOOKUP(A49,Lønnstabeller!$A$2:$CG$90,$S$9-1997+2,FALSE)/1850)*2*24)+((VLOOKUP(A49,Lønnstabeller!$A$2:$CG$90,$S$9-1997+2,FALSE)/1850)*0.45*10))*14.94/24)+((($S$10*48/7)+($S$12*20/7))*14.94/24)</f>
        <v>11007.806901544402</v>
      </c>
      <c r="H49" s="176">
        <f>(((VLOOKUP(A49,Lønnstabeller!$A$2:$CG$90,$S$9-1997+2,FALSE)/1850)*2*10)+((VLOOKUP(A49,Lønnstabeller!$A$2:$CG$90,$S$9-1997+2,FALSE)/1850)*1.5*6))*(SUM($R$18-$R$23)/16)+((($S$12*4)+((VLOOKUP(A49,Lønnstabeller!$A$2:$CG$90,$S$9-1997+2,FALSE)/1850)*0.45*10))*$R$23/16)</f>
        <v>3752.2533783783788</v>
      </c>
      <c r="I49" s="176">
        <f>((((VLOOKUP(A49,Lønnstabeller!$A$2:$CG$90,$S$9-1997+2,FALSE)/1850)*2*24)+($S$10*24))*11.33/24)+((($S$10*24)+((VLOOKUP(A49,Lønnstabeller!$A$2:$CG$90,$S$9-1997+2,FALSE)/1850)*0.45*10))*2/24)</f>
        <v>8398.2724324324317</v>
      </c>
      <c r="J49" s="176">
        <f>((((VLOOKUP(A49,Lønnstabeller!$A$2:$CG$90,$S$9-1997+2,FALSE)/1850)*2*24)+((VLOOKUP(A49,Lønnstabeller!$A$2:$CG$90,$S$9-1997+2,FALSE)/1850)*0.45*10))*16.06/24)+((($S$10*48/7)+($S$12*20/7))*16.06/24)</f>
        <v>11833.024018661517</v>
      </c>
      <c r="K49" s="176">
        <f>(($S$12*4)+((VLOOKUP(A49,Lønnstabeller!$A$2:$CG$90,$S$9-1997+2,FALSE)/1850)*0.45*10))*($S$23/16)+((((VLOOKUP(A49,Lønnstabeller!$A$2:$CG$90,$S$9-1997+2,FALSE)/1850)*1.5*6)+((VLOOKUP(A49,Lønnstabeller!$A$2:$CG$90,$S$9-1997+2,FALSE)/1850)*2*10))*SUM($S$18-$S$23)/16)</f>
        <v>1280.1165540540542</v>
      </c>
      <c r="L49" s="176">
        <f>((((VLOOKUP(A49,Lønnstabeller!$A$2:$CG$90,$S$9-1997+2,FALSE)/1850)*2*24)+($S$11*24))*6.33/24)+((($S$11*24)+((VLOOKUP(A49,Lønnstabeller!$A$2:$CG$90,$S$9-1997+2,FALSE)/1850)*0.45*10))*7/24)</f>
        <v>5435.0798648648642</v>
      </c>
      <c r="M49" s="177">
        <f>((((VLOOKUP(A49,Lønnstabeller!$A$2:$CG$90,$S$9-1997+2,FALSE)/1850)*2*24)+((VLOOKUP(A49,Lønnstabeller!$A$2:$CG$90,$S$9-1997+2,FALSE)/1850)*0.45*10))*16.06/24)+((($S$10*48/7)+($S$12*20/7))*16.06/24)</f>
        <v>11833.024018661517</v>
      </c>
      <c r="N49" s="172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s="3" customFormat="1" ht="12" customHeight="1">
      <c r="A50" s="174">
        <v>63</v>
      </c>
      <c r="B50" s="175">
        <f>((((VLOOKUP(A50,Lønnstabeller!$A$2:$CG$90,$S$9-1997+2,FALSE)/1850)*2*10)+((VLOOKUP(A50,Lønnstabeller!$A$2:$CG$90,$S$9-1997+2,FALSE)/1850)*1.5*6))*((SUM($P$18-$P$23)/16)))+((($S$12*4)+((VLOOKUP(A50,Lønnstabeller!$A$2:$CG$90,$S$9-1997+2,FALSE)/1850)*0.45*10))*$P$23/16)</f>
        <v>4422.2432432432424</v>
      </c>
      <c r="C50" s="176">
        <f>((((VLOOKUP(A50,Lønnstabeller!$A$2:$CG$90,$S$9-1997+2,FALSE)/1850)*2*24)+($S$10*24))*9.67/24)+((($S$11*24)+((VLOOKUP(A50,Lønnstabeller!$A$2:$CG$90,$S$9-1997+2,FALSE)/1850)*0.45*10))*2/24)</f>
        <v>7319.9151351351356</v>
      </c>
      <c r="D50" s="176">
        <f>((((VLOOKUP(A50,Lønnstabeller!$A$2:$CG$90,$S$9-1997+2,FALSE)/1850)*2*24)+((VLOOKUP(A50,Lønnstabeller!$A$2:$CG$90,$S$9-1997+2,FALSE)/1850)*0.45*10))*13.28/24)+((($S$11*48/7)+($S$12*20/7))*13.28/24)</f>
        <v>9954.306435006436</v>
      </c>
      <c r="E50" s="176">
        <f>((((VLOOKUP(A50,Lønnstabeller!$A$2:$CG$90,$S$9-1997+2,FALSE)/1850)*2*10)+((VLOOKUP(A50,Lønnstabeller!$A$2:$CG$90,$S$9-1997+2,FALSE)/1850)*1.5*6))*8.67/16)+((($S$12*4)+((VLOOKUP(A50,Lønnstabeller!$A$2:$CG$90,$S$9-1997+2,FALSE)/1850)*0.45*10))*2/16)</f>
        <v>5429.6199662162162</v>
      </c>
      <c r="F50" s="176">
        <f>((((VLOOKUP(A50,Lønnstabeller!$A$2:$CG$90,$S$9-1997+2,FALSE)/1850)*2*24)+($S$10*24))*11.33/24)+((($S$11*24)+((VLOOKUP(A50,Lønnstabeller!$A$2:$CG$90,$S$9-1997+2,FALSE)/1850)*0.45*10))*2.25/24)</f>
        <v>8564.5975337837845</v>
      </c>
      <c r="G50" s="176">
        <f>((((VLOOKUP(A50,Lønnstabeller!$A$2:$CG$90,$S$9-1997+2,FALSE)/1850)*2*24)+((VLOOKUP(A50,Lønnstabeller!$A$2:$CG$90,$S$9-1997+2,FALSE)/1850)*0.45*10))*14.94/24)+((($S$10*48/7)+($S$12*20/7))*14.94/24)</f>
        <v>11198.594739382239</v>
      </c>
      <c r="H50" s="176">
        <f>(((VLOOKUP(A50,Lønnstabeller!$A$2:$CG$90,$S$9-1997+2,FALSE)/1850)*2*10)+((VLOOKUP(A50,Lønnstabeller!$A$2:$CG$90,$S$9-1997+2,FALSE)/1850)*1.5*6))*(SUM($R$18-$R$23)/16)+((($S$12*4)+((VLOOKUP(A50,Lønnstabeller!$A$2:$CG$90,$S$9-1997+2,FALSE)/1850)*0.45*10))*$R$23/16)</f>
        <v>3819.0236486486488</v>
      </c>
      <c r="I50" s="176">
        <f>((((VLOOKUP(A50,Lønnstabeller!$A$2:$CG$90,$S$9-1997+2,FALSE)/1850)*2*24)+($S$10*24))*11.33/24)+((($S$10*24)+((VLOOKUP(A50,Lønnstabeller!$A$2:$CG$90,$S$9-1997+2,FALSE)/1850)*0.45*10))*2/24)</f>
        <v>8532.747027027026</v>
      </c>
      <c r="J50" s="176">
        <f>((((VLOOKUP(A50,Lønnstabeller!$A$2:$CG$90,$S$9-1997+2,FALSE)/1850)*2*24)+((VLOOKUP(A50,Lønnstabeller!$A$2:$CG$90,$S$9-1997+2,FALSE)/1850)*0.45*10))*16.06/24)+((($S$10*48/7)+($S$12*20/7))*16.06/24)</f>
        <v>12038.114559202058</v>
      </c>
      <c r="K50" s="176">
        <f>(($S$12*4)+((VLOOKUP(A50,Lønnstabeller!$A$2:$CG$90,$S$9-1997+2,FALSE)/1850)*0.45*10))*($S$23/16)+((((VLOOKUP(A50,Lønnstabeller!$A$2:$CG$90,$S$9-1997+2,FALSE)/1850)*1.5*6)+((VLOOKUP(A50,Lønnstabeller!$A$2:$CG$90,$S$9-1997+2,FALSE)/1850)*2*10))*SUM($S$18-$S$23)/16)</f>
        <v>1302.1908783783783</v>
      </c>
      <c r="L50" s="176">
        <f>((((VLOOKUP(A50,Lønnstabeller!$A$2:$CG$90,$S$9-1997+2,FALSE)/1850)*2*24)+($S$11*24))*6.33/24)+((($S$11*24)+((VLOOKUP(A50,Lønnstabeller!$A$2:$CG$90,$S$9-1997+2,FALSE)/1850)*0.45*10))*7/24)</f>
        <v>5516.6490540540544</v>
      </c>
      <c r="M50" s="177">
        <f>((((VLOOKUP(A50,Lønnstabeller!$A$2:$CG$90,$S$9-1997+2,FALSE)/1850)*2*24)+((VLOOKUP(A50,Lønnstabeller!$A$2:$CG$90,$S$9-1997+2,FALSE)/1850)*0.45*10))*16.06/24)+((($S$10*48/7)+($S$12*20/7))*16.06/24)</f>
        <v>12038.114559202058</v>
      </c>
      <c r="N50" s="172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s="3" customFormat="1" ht="12" customHeight="1">
      <c r="A51" s="174">
        <v>64</v>
      </c>
      <c r="B51" s="175">
        <f>((((VLOOKUP(A51,Lønnstabeller!$A$2:$CG$90,$S$9-1997+2,FALSE)/1850)*2*10)+((VLOOKUP(A51,Lønnstabeller!$A$2:$CG$90,$S$9-1997+2,FALSE)/1850)*1.5*6))*((SUM($P$18-$P$23)/16)))+((($S$12*4)+((VLOOKUP(A51,Lønnstabeller!$A$2:$CG$90,$S$9-1997+2,FALSE)/1850)*0.45*10))*$P$23/16)</f>
        <v>4485.27027027027</v>
      </c>
      <c r="C51" s="176">
        <f>((((VLOOKUP(A51,Lønnstabeller!$A$2:$CG$90,$S$9-1997+2,FALSE)/1850)*2*24)+($S$10*24))*9.67/24)+((($S$11*24)+((VLOOKUP(A51,Lønnstabeller!$A$2:$CG$90,$S$9-1997+2,FALSE)/1850)*0.45*10))*2/24)</f>
        <v>7413.6945945945936</v>
      </c>
      <c r="D51" s="176">
        <f>((((VLOOKUP(A51,Lønnstabeller!$A$2:$CG$90,$S$9-1997+2,FALSE)/1850)*2*24)+((VLOOKUP(A51,Lønnstabeller!$A$2:$CG$90,$S$9-1997+2,FALSE)/1850)*0.45*10))*13.28/24)+((($S$11*48/7)+($S$12*20/7))*13.28/24)</f>
        <v>10092.490218790217</v>
      </c>
      <c r="E51" s="176">
        <f>((((VLOOKUP(A51,Lønnstabeller!$A$2:$CG$90,$S$9-1997+2,FALSE)/1850)*2*10)+((VLOOKUP(A51,Lønnstabeller!$A$2:$CG$90,$S$9-1997+2,FALSE)/1850)*1.5*6))*8.67/16)+((($S$12*4)+((VLOOKUP(A51,Lønnstabeller!$A$2:$CG$90,$S$9-1997+2,FALSE)/1850)*0.45*10))*2/16)</f>
        <v>5507.0451013513511</v>
      </c>
      <c r="F51" s="176">
        <f>((((VLOOKUP(A51,Lønnstabeller!$A$2:$CG$90,$S$9-1997+2,FALSE)/1850)*2*24)+($S$10*24))*11.33/24)+((($S$11*24)+((VLOOKUP(A51,Lønnstabeller!$A$2:$CG$90,$S$9-1997+2,FALSE)/1850)*0.45*10))*2.25/24)</f>
        <v>8674.3923986486498</v>
      </c>
      <c r="G51" s="176">
        <f>((((VLOOKUP(A51,Lønnstabeller!$A$2:$CG$90,$S$9-1997+2,FALSE)/1850)*2*24)+((VLOOKUP(A51,Lønnstabeller!$A$2:$CG$90,$S$9-1997+2,FALSE)/1850)*0.45*10))*14.94/24)+((($S$10*48/7)+($S$12*20/7))*14.94/24)</f>
        <v>11354.051496138994</v>
      </c>
      <c r="H51" s="176">
        <f>(((VLOOKUP(A51,Lønnstabeller!$A$2:$CG$90,$S$9-1997+2,FALSE)/1850)*2*10)+((VLOOKUP(A51,Lønnstabeller!$A$2:$CG$90,$S$9-1997+2,FALSE)/1850)*1.5*6))*(SUM($R$18-$R$23)/16)+((($S$12*4)+((VLOOKUP(A51,Lønnstabeller!$A$2:$CG$90,$S$9-1997+2,FALSE)/1850)*0.45*10))*$R$23/16)</f>
        <v>3873.4290540540542</v>
      </c>
      <c r="I51" s="176">
        <f>((((VLOOKUP(A51,Lønnstabeller!$A$2:$CG$90,$S$9-1997+2,FALSE)/1850)*2*24)+($S$10*24))*11.33/24)+((($S$10*24)+((VLOOKUP(A51,Lønnstabeller!$A$2:$CG$90,$S$9-1997+2,FALSE)/1850)*0.45*10))*2/24)</f>
        <v>8642.3189189189197</v>
      </c>
      <c r="J51" s="176">
        <f>((((VLOOKUP(A51,Lønnstabeller!$A$2:$CG$90,$S$9-1997+2,FALSE)/1850)*2*24)+((VLOOKUP(A51,Lønnstabeller!$A$2:$CG$90,$S$9-1997+2,FALSE)/1850)*0.45*10))*16.06/24)+((($S$10*48/7)+($S$12*20/7))*16.06/24)</f>
        <v>12205.225370012868</v>
      </c>
      <c r="K51" s="176">
        <f>(($S$12*4)+((VLOOKUP(A51,Lønnstabeller!$A$2:$CG$90,$S$9-1997+2,FALSE)/1850)*0.45*10))*($S$23/16)+((((VLOOKUP(A51,Lønnstabeller!$A$2:$CG$90,$S$9-1997+2,FALSE)/1850)*1.5*6)+((VLOOKUP(A51,Lønnstabeller!$A$2:$CG$90,$S$9-1997+2,FALSE)/1850)*2*10))*SUM($S$18-$S$23)/16)</f>
        <v>1320.177364864865</v>
      </c>
      <c r="L51" s="176">
        <f>((((VLOOKUP(A51,Lønnstabeller!$A$2:$CG$90,$S$9-1997+2,FALSE)/1850)*2*24)+($S$11*24))*6.33/24)+((($S$11*24)+((VLOOKUP(A51,Lønnstabeller!$A$2:$CG$90,$S$9-1997+2,FALSE)/1850)*0.45*10))*7/24)</f>
        <v>5583.112837837838</v>
      </c>
      <c r="M51" s="177">
        <f>((((VLOOKUP(A51,Lønnstabeller!$A$2:$CG$90,$S$9-1997+2,FALSE)/1850)*2*24)+((VLOOKUP(A51,Lønnstabeller!$A$2:$CG$90,$S$9-1997+2,FALSE)/1850)*0.45*10))*16.06/24)+((($S$10*48/7)+($S$12*20/7))*16.06/24)</f>
        <v>12205.225370012868</v>
      </c>
      <c r="N51" s="17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s="3" customFormat="1" ht="12" customHeight="1">
      <c r="A52" s="174">
        <v>65</v>
      </c>
      <c r="B52" s="175">
        <f>((((VLOOKUP(A52,Lønnstabeller!$A$2:$CG$90,$S$9-1997+2,FALSE)/1850)*2*10)+((VLOOKUP(A52,Lønnstabeller!$A$2:$CG$90,$S$9-1997+2,FALSE)/1850)*1.5*6))*((SUM($P$18-$P$23)/16)))+((($S$12*4)+((VLOOKUP(A52,Lønnstabeller!$A$2:$CG$90,$S$9-1997+2,FALSE)/1850)*0.45*10))*$P$23/16)</f>
        <v>4563.3378378378384</v>
      </c>
      <c r="C52" s="176">
        <f>((((VLOOKUP(A52,Lønnstabeller!$A$2:$CG$90,$S$9-1997+2,FALSE)/1850)*2*24)+($S$10*24))*9.67/24)+((($S$11*24)+((VLOOKUP(A52,Lønnstabeller!$A$2:$CG$90,$S$9-1997+2,FALSE)/1850)*0.45*10))*2/24)</f>
        <v>7529.8532432432439</v>
      </c>
      <c r="D52" s="176">
        <f>((((VLOOKUP(A52,Lønnstabeller!$A$2:$CG$90,$S$9-1997+2,FALSE)/1850)*2*24)+((VLOOKUP(A52,Lønnstabeller!$A$2:$CG$90,$S$9-1997+2,FALSE)/1850)*0.45*10))*13.28/24)+((($S$11*48/7)+($S$12*20/7))*13.28/24)</f>
        <v>10263.649678249676</v>
      </c>
      <c r="E52" s="176">
        <f>((((VLOOKUP(A52,Lønnstabeller!$A$2:$CG$90,$S$9-1997+2,FALSE)/1850)*2*10)+((VLOOKUP(A52,Lønnstabeller!$A$2:$CG$90,$S$9-1997+2,FALSE)/1850)*1.5*6))*8.67/16)+((($S$12*4)+((VLOOKUP(A52,Lønnstabeller!$A$2:$CG$90,$S$9-1997+2,FALSE)/1850)*0.45*10))*2/16)</f>
        <v>5602.9466891891898</v>
      </c>
      <c r="F52" s="176">
        <f>((((VLOOKUP(A52,Lønnstabeller!$A$2:$CG$90,$S$9-1997+2,FALSE)/1850)*2*24)+($S$10*24))*11.33/24)+((($S$11*24)+((VLOOKUP(A52,Lønnstabeller!$A$2:$CG$90,$S$9-1997+2,FALSE)/1850)*0.45*10))*2.25/24)</f>
        <v>8810.3883108108112</v>
      </c>
      <c r="G52" s="176">
        <f>((((VLOOKUP(A52,Lønnstabeller!$A$2:$CG$90,$S$9-1997+2,FALSE)/1850)*2*24)+((VLOOKUP(A52,Lønnstabeller!$A$2:$CG$90,$S$9-1997+2,FALSE)/1850)*0.45*10))*14.94/24)+((($S$10*48/7)+($S$12*20/7))*14.94/24)</f>
        <v>11546.605888030886</v>
      </c>
      <c r="H52" s="176">
        <f>(((VLOOKUP(A52,Lønnstabeller!$A$2:$CG$90,$S$9-1997+2,FALSE)/1850)*2*10)+((VLOOKUP(A52,Lønnstabeller!$A$2:$CG$90,$S$9-1997+2,FALSE)/1850)*1.5*6))*(SUM($R$18-$R$23)/16)+((($S$12*4)+((VLOOKUP(A52,Lønnstabeller!$A$2:$CG$90,$S$9-1997+2,FALSE)/1850)*0.45*10))*$R$23/16)</f>
        <v>3940.8175675675675</v>
      </c>
      <c r="I52" s="176">
        <f>((((VLOOKUP(A52,Lønnstabeller!$A$2:$CG$90,$S$9-1997+2,FALSE)/1850)*2*24)+($S$10*24))*11.33/24)+((($S$10*24)+((VLOOKUP(A52,Lønnstabeller!$A$2:$CG$90,$S$9-1997+2,FALSE)/1850)*0.45*10))*2/24)</f>
        <v>8778.0386486486477</v>
      </c>
      <c r="J52" s="176">
        <f>((((VLOOKUP(A52,Lønnstabeller!$A$2:$CG$90,$S$9-1997+2,FALSE)/1850)*2*24)+((VLOOKUP(A52,Lønnstabeller!$A$2:$CG$90,$S$9-1997+2,FALSE)/1850)*0.45*10))*16.06/24)+((($S$10*48/7)+($S$12*20/7))*16.06/24)</f>
        <v>12412.214897039894</v>
      </c>
      <c r="K52" s="176">
        <f>(($S$12*4)+((VLOOKUP(A52,Lønnstabeller!$A$2:$CG$90,$S$9-1997+2,FALSE)/1850)*0.45*10))*($S$23/16)+((((VLOOKUP(A52,Lønnstabeller!$A$2:$CG$90,$S$9-1997+2,FALSE)/1850)*1.5*6)+((VLOOKUP(A52,Lønnstabeller!$A$2:$CG$90,$S$9-1997+2,FALSE)/1850)*2*10))*SUM($S$18-$S$23)/16)</f>
        <v>1342.4560810810813</v>
      </c>
      <c r="L52" s="176">
        <f>((((VLOOKUP(A52,Lønnstabeller!$A$2:$CG$90,$S$9-1997+2,FALSE)/1850)*2*24)+($S$11*24))*6.33/24)+((($S$11*24)+((VLOOKUP(A52,Lønnstabeller!$A$2:$CG$90,$S$9-1997+2,FALSE)/1850)*0.45*10))*7/24)</f>
        <v>5665.4372972972978</v>
      </c>
      <c r="M52" s="177">
        <f>((((VLOOKUP(A52,Lønnstabeller!$A$2:$CG$90,$S$9-1997+2,FALSE)/1850)*2*24)+((VLOOKUP(A52,Lønnstabeller!$A$2:$CG$90,$S$9-1997+2,FALSE)/1850)*0.45*10))*16.06/24)+((($S$10*48/7)+($S$12*20/7))*16.06/24)</f>
        <v>12412.214897039894</v>
      </c>
      <c r="N52" s="172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s="3" customFormat="1" ht="12" customHeight="1">
      <c r="A53" s="174">
        <v>66</v>
      </c>
      <c r="B53" s="175">
        <f>((((VLOOKUP(A53,Lønnstabeller!$A$2:$CG$90,$S$9-1997+2,FALSE)/1850)*2*10)+((VLOOKUP(A53,Lønnstabeller!$A$2:$CG$90,$S$9-1997+2,FALSE)/1850)*1.5*6))*((SUM($P$18-$P$23)/16)))+((($S$12*4)+((VLOOKUP(A53,Lønnstabeller!$A$2:$CG$90,$S$9-1997+2,FALSE)/1850)*0.45*10))*$P$23/16)</f>
        <v>4639.2567567567576</v>
      </c>
      <c r="C53" s="176">
        <f>((((VLOOKUP(A53,Lønnstabeller!$A$2:$CG$90,$S$9-1997+2,FALSE)/1850)*2*24)+($S$10*24))*9.67/24)+((($S$11*24)+((VLOOKUP(A53,Lønnstabeller!$A$2:$CG$90,$S$9-1997+2,FALSE)/1850)*0.45*10))*2/24)</f>
        <v>7642.8148648648639</v>
      </c>
      <c r="D53" s="176">
        <f>((((VLOOKUP(A53,Lønnstabeller!$A$2:$CG$90,$S$9-1997+2,FALSE)/1850)*2*24)+((VLOOKUP(A53,Lønnstabeller!$A$2:$CG$90,$S$9-1997+2,FALSE)/1850)*0.45*10))*13.28/24)+((($S$11*48/7)+($S$12*20/7))*13.28/24)</f>
        <v>10430.098326898325</v>
      </c>
      <c r="E53" s="176">
        <f>((((VLOOKUP(A53,Lønnstabeller!$A$2:$CG$90,$S$9-1997+2,FALSE)/1850)*2*10)+((VLOOKUP(A53,Lønnstabeller!$A$2:$CG$90,$S$9-1997+2,FALSE)/1850)*1.5*6))*8.67/16)+((($S$12*4)+((VLOOKUP(A53,Lønnstabeller!$A$2:$CG$90,$S$9-1997+2,FALSE)/1850)*0.45*10))*2/16)</f>
        <v>5696.2087837837844</v>
      </c>
      <c r="F53" s="176">
        <f>((((VLOOKUP(A53,Lønnstabeller!$A$2:$CG$90,$S$9-1997+2,FALSE)/1850)*2*24)+($S$10*24))*11.33/24)+((($S$11*24)+((VLOOKUP(A53,Lønnstabeller!$A$2:$CG$90,$S$9-1997+2,FALSE)/1850)*0.45*10))*2.25/24)</f>
        <v>8942.641216216216</v>
      </c>
      <c r="G53" s="176">
        <f>((((VLOOKUP(A53,Lønnstabeller!$A$2:$CG$90,$S$9-1997+2,FALSE)/1850)*2*24)+((VLOOKUP(A53,Lønnstabeller!$A$2:$CG$90,$S$9-1997+2,FALSE)/1850)*0.45*10))*14.94/24)+((($S$10*48/7)+($S$12*20/7))*14.94/24)</f>
        <v>11733.860617760614</v>
      </c>
      <c r="H53" s="176">
        <f>(((VLOOKUP(A53,Lønnstabeller!$A$2:$CG$90,$S$9-1997+2,FALSE)/1850)*2*10)+((VLOOKUP(A53,Lønnstabeller!$A$2:$CG$90,$S$9-1997+2,FALSE)/1850)*1.5*6))*(SUM($R$18-$R$23)/16)+((($S$12*4)+((VLOOKUP(A53,Lønnstabeller!$A$2:$CG$90,$S$9-1997+2,FALSE)/1850)*0.45*10))*$R$23/16)</f>
        <v>4006.3513513513512</v>
      </c>
      <c r="I53" s="176">
        <f>((((VLOOKUP(A53,Lønnstabeller!$A$2:$CG$90,$S$9-1997+2,FALSE)/1850)*2*24)+($S$10*24))*11.33/24)+((($S$10*24)+((VLOOKUP(A53,Lønnstabeller!$A$2:$CG$90,$S$9-1997+2,FALSE)/1850)*0.45*10))*2/24)</f>
        <v>8910.0229729729745</v>
      </c>
      <c r="J53" s="176">
        <f>((((VLOOKUP(A53,Lønnstabeller!$A$2:$CG$90,$S$9-1997+2,FALSE)/1850)*2*24)+((VLOOKUP(A53,Lønnstabeller!$A$2:$CG$90,$S$9-1997+2,FALSE)/1850)*0.45*10))*16.06/24)+((($S$10*48/7)+($S$12*20/7))*16.06/24)</f>
        <v>12613.507464607461</v>
      </c>
      <c r="K53" s="176">
        <f>(($S$12*4)+((VLOOKUP(A53,Lønnstabeller!$A$2:$CG$90,$S$9-1997+2,FALSE)/1850)*0.45*10))*($S$23/16)+((((VLOOKUP(A53,Lønnstabeller!$A$2:$CG$90,$S$9-1997+2,FALSE)/1850)*1.5*6)+((VLOOKUP(A53,Lønnstabeller!$A$2:$CG$90,$S$9-1997+2,FALSE)/1850)*2*10))*SUM($S$18-$S$23)/16)</f>
        <v>1364.1216216216217</v>
      </c>
      <c r="L53" s="176">
        <f>((((VLOOKUP(A53,Lønnstabeller!$A$2:$CG$90,$S$9-1997+2,FALSE)/1850)*2*24)+($S$11*24))*6.33/24)+((($S$11*24)+((VLOOKUP(A53,Lønnstabeller!$A$2:$CG$90,$S$9-1997+2,FALSE)/1850)*0.45*10))*7/24)</f>
        <v>5745.495945945946</v>
      </c>
      <c r="M53" s="177">
        <f>((((VLOOKUP(A53,Lønnstabeller!$A$2:$CG$90,$S$9-1997+2,FALSE)/1850)*2*24)+((VLOOKUP(A53,Lønnstabeller!$A$2:$CG$90,$S$9-1997+2,FALSE)/1850)*0.45*10))*16.06/24)+((($S$10*48/7)+($S$12*20/7))*16.06/24)</f>
        <v>12613.507464607461</v>
      </c>
      <c r="N53" s="17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2" customHeight="1">
      <c r="A54" s="174">
        <v>67</v>
      </c>
      <c r="B54" s="175">
        <f>((((VLOOKUP(A54,Lønnstabeller!$A$2:$CG$90,$S$9-1997+2,FALSE)/1850)*2*10)+((VLOOKUP(A54,Lønnstabeller!$A$2:$CG$90,$S$9-1997+2,FALSE)/1850)*1.5*6))*((SUM($P$18-$P$23)/16)))+((($S$12*4)+((VLOOKUP(A54,Lønnstabeller!$A$2:$CG$90,$S$9-1997+2,FALSE)/1850)*0.45*10))*$P$23/16)</f>
        <v>4720.1891891891892</v>
      </c>
      <c r="C54" s="176">
        <f>((((VLOOKUP(A54,Lønnstabeller!$A$2:$CG$90,$S$9-1997+2,FALSE)/1850)*2*24)+($S$10*24))*9.67/24)+((($S$11*24)+((VLOOKUP(A54,Lønnstabeller!$A$2:$CG$90,$S$9-1997+2,FALSE)/1850)*0.45*10))*2/24)</f>
        <v>7763.2362162162162</v>
      </c>
      <c r="D54" s="176">
        <f>((((VLOOKUP(A54,Lønnstabeller!$A$2:$CG$90,$S$9-1997+2,FALSE)/1850)*2*24)+((VLOOKUP(A54,Lønnstabeller!$A$2:$CG$90,$S$9-1997+2,FALSE)/1850)*0.45*10))*13.28/24)+((($S$11*48/7)+($S$12*20/7))*13.28/24)</f>
        <v>10607.538867438867</v>
      </c>
      <c r="E54" s="176">
        <f>((((VLOOKUP(A54,Lønnstabeller!$A$2:$CG$90,$S$9-1997+2,FALSE)/1850)*2*10)+((VLOOKUP(A54,Lønnstabeller!$A$2:$CG$90,$S$9-1997+2,FALSE)/1850)*1.5*6))*8.67/16)+((($S$12*4)+((VLOOKUP(A54,Lønnstabeller!$A$2:$CG$90,$S$9-1997+2,FALSE)/1850)*0.45*10))*2/16)</f>
        <v>5795.629695945946</v>
      </c>
      <c r="F54" s="176">
        <f>((((VLOOKUP(A54,Lønnstabeller!$A$2:$CG$90,$S$9-1997+2,FALSE)/1850)*2*24)+($S$10*24))*11.33/24)+((($S$11*24)+((VLOOKUP(A54,Lønnstabeller!$A$2:$CG$90,$S$9-1997+2,FALSE)/1850)*0.45*10))*2.25/24)</f>
        <v>9083.6278040540528</v>
      </c>
      <c r="G54" s="176">
        <f>((((VLOOKUP(A54,Lønnstabeller!$A$2:$CG$90,$S$9-1997+2,FALSE)/1850)*2*24)+((VLOOKUP(A54,Lønnstabeller!$A$2:$CG$90,$S$9-1997+2,FALSE)/1850)*0.45*10))*14.94/24)+((($S$10*48/7)+($S$12*20/7))*14.94/24)</f>
        <v>11933.481225868723</v>
      </c>
      <c r="H54" s="176">
        <f>(((VLOOKUP(A54,Lønnstabeller!$A$2:$CG$90,$S$9-1997+2,FALSE)/1850)*2*10)+((VLOOKUP(A54,Lønnstabeller!$A$2:$CG$90,$S$9-1997+2,FALSE)/1850)*1.5*6))*(SUM($R$18-$R$23)/16)+((($S$12*4)+((VLOOKUP(A54,Lønnstabeller!$A$2:$CG$90,$S$9-1997+2,FALSE)/1850)*0.45*10))*$R$23/16)</f>
        <v>4076.2128378378379</v>
      </c>
      <c r="I54" s="176">
        <f>((((VLOOKUP(A54,Lønnstabeller!$A$2:$CG$90,$S$9-1997+2,FALSE)/1850)*2*24)+($S$10*24))*11.33/24)+((($S$10*24)+((VLOOKUP(A54,Lønnstabeller!$A$2:$CG$90,$S$9-1997+2,FALSE)/1850)*0.45*10))*2/24)</f>
        <v>9050.7232432432429</v>
      </c>
      <c r="J54" s="176">
        <f>((((VLOOKUP(A54,Lønnstabeller!$A$2:$CG$90,$S$9-1997+2,FALSE)/1850)*2*24)+((VLOOKUP(A54,Lønnstabeller!$A$2:$CG$90,$S$9-1997+2,FALSE)/1850)*0.45*10))*16.06/24)+((($S$10*48/7)+($S$12*20/7))*16.06/24)</f>
        <v>12828.092937580435</v>
      </c>
      <c r="K54" s="176">
        <f>(($S$12*4)+((VLOOKUP(A54,Lønnstabeller!$A$2:$CG$90,$S$9-1997+2,FALSE)/1850)*0.45*10))*($S$23/16)+((((VLOOKUP(A54,Lønnstabeller!$A$2:$CG$90,$S$9-1997+2,FALSE)/1850)*1.5*6)+((VLOOKUP(A54,Lønnstabeller!$A$2:$CG$90,$S$9-1997+2,FALSE)/1850)*2*10))*SUM($S$18-$S$23)/16)</f>
        <v>1387.2179054054054</v>
      </c>
      <c r="L54" s="176">
        <f>((((VLOOKUP(A54,Lønnstabeller!$A$2:$CG$90,$S$9-1997+2,FALSE)/1850)*2*24)+($S$11*24))*6.33/24)+((($S$11*24)+((VLOOKUP(A54,Lønnstabeller!$A$2:$CG$90,$S$9-1997+2,FALSE)/1850)*0.45*10))*7/24)</f>
        <v>5830.8414864864862</v>
      </c>
      <c r="M54" s="177">
        <f>((((VLOOKUP(A54,Lønnstabeller!$A$2:$CG$90,$S$9-1997+2,FALSE)/1850)*2*24)+((VLOOKUP(A54,Lønnstabeller!$A$2:$CG$90,$S$9-1997+2,FALSE)/1850)*0.45*10))*16.06/24)+((($S$10*48/7)+($S$12*20/7))*16.06/24)</f>
        <v>12828.092937580435</v>
      </c>
      <c r="N54" s="172"/>
    </row>
    <row r="55" spans="1:46" ht="12" customHeight="1">
      <c r="A55" s="174">
        <v>68</v>
      </c>
      <c r="B55" s="175">
        <f>((((VLOOKUP(A55,Lønnstabeller!$A$2:$CG$90,$S$9-1997+2,FALSE)/1850)*2*10)+((VLOOKUP(A55,Lønnstabeller!$A$2:$CG$90,$S$9-1997+2,FALSE)/1850)*1.5*6))*((SUM($P$18-$P$23)/16)))+((($S$12*4)+((VLOOKUP(A55,Lønnstabeller!$A$2:$CG$90,$S$9-1997+2,FALSE)/1850)*0.45*10))*$P$23/16)</f>
        <v>4794.6756756756749</v>
      </c>
      <c r="C55" s="176">
        <f>((((VLOOKUP(A55,Lønnstabeller!$A$2:$CG$90,$S$9-1997+2,FALSE)/1850)*2*24)+($S$10*24))*9.67/24)+((($S$11*24)+((VLOOKUP(A55,Lønnstabeller!$A$2:$CG$90,$S$9-1997+2,FALSE)/1850)*0.45*10))*2/24)</f>
        <v>7874.0664864864866</v>
      </c>
      <c r="D55" s="176">
        <f>((((VLOOKUP(A55,Lønnstabeller!$A$2:$CG$90,$S$9-1997+2,FALSE)/1850)*2*24)+((VLOOKUP(A55,Lønnstabeller!$A$2:$CG$90,$S$9-1997+2,FALSE)/1850)*0.45*10))*13.28/24)+((($S$11*48/7)+($S$12*20/7))*13.28/24)</f>
        <v>10770.846975546974</v>
      </c>
      <c r="E55" s="176">
        <f>((((VLOOKUP(A55,Lønnstabeller!$A$2:$CG$90,$S$9-1997+2,FALSE)/1850)*2*10)+((VLOOKUP(A55,Lønnstabeller!$A$2:$CG$90,$S$9-1997+2,FALSE)/1850)*1.5*6))*8.67/16)+((($S$12*4)+((VLOOKUP(A55,Lønnstabeller!$A$2:$CG$90,$S$9-1997+2,FALSE)/1850)*0.45*10))*2/16)</f>
        <v>5887.1321283783782</v>
      </c>
      <c r="F55" s="176">
        <f>((((VLOOKUP(A55,Lønnstabeller!$A$2:$CG$90,$S$9-1997+2,FALSE)/1850)*2*24)+($S$10*24))*11.33/24)+((($S$11*24)+((VLOOKUP(A55,Lønnstabeller!$A$2:$CG$90,$S$9-1997+2,FALSE)/1850)*0.45*10))*2.25/24)</f>
        <v>9213.3853716216199</v>
      </c>
      <c r="G55" s="176">
        <f>((((VLOOKUP(A55,Lønnstabeller!$A$2:$CG$90,$S$9-1997+2,FALSE)/1850)*2*24)+((VLOOKUP(A55,Lønnstabeller!$A$2:$CG$90,$S$9-1997+2,FALSE)/1850)*0.45*10))*14.94/24)+((($S$10*48/7)+($S$12*20/7))*14.94/24)</f>
        <v>12117.202847490345</v>
      </c>
      <c r="H55" s="176">
        <f>(((VLOOKUP(A55,Lønnstabeller!$A$2:$CG$90,$S$9-1997+2,FALSE)/1850)*2*10)+((VLOOKUP(A55,Lønnstabeller!$A$2:$CG$90,$S$9-1997+2,FALSE)/1850)*1.5*6))*(SUM($R$18-$R$23)/16)+((($S$12*4)+((VLOOKUP(A55,Lønnstabeller!$A$2:$CG$90,$S$9-1997+2,FALSE)/1850)*0.45*10))*$R$23/16)</f>
        <v>4140.510135135135</v>
      </c>
      <c r="I55" s="176">
        <f>((((VLOOKUP(A55,Lønnstabeller!$A$2:$CG$90,$S$9-1997+2,FALSE)/1850)*2*24)+($S$10*24))*11.33/24)+((($S$10*24)+((VLOOKUP(A55,Lønnstabeller!$A$2:$CG$90,$S$9-1997+2,FALSE)/1850)*0.45*10))*2/24)</f>
        <v>9180.2172972972967</v>
      </c>
      <c r="J55" s="176">
        <f>((((VLOOKUP(A55,Lønnstabeller!$A$2:$CG$90,$S$9-1997+2,FALSE)/1850)*2*24)+((VLOOKUP(A55,Lønnstabeller!$A$2:$CG$90,$S$9-1997+2,FALSE)/1850)*0.45*10))*16.06/24)+((($S$10*48/7)+($S$12*20/7))*16.06/24)</f>
        <v>13025.58753217503</v>
      </c>
      <c r="K55" s="176">
        <f>(($S$12*4)+((VLOOKUP(A55,Lønnstabeller!$A$2:$CG$90,$S$9-1997+2,FALSE)/1850)*0.45*10))*($S$23/16)+((((VLOOKUP(A55,Lønnstabeller!$A$2:$CG$90,$S$9-1997+2,FALSE)/1850)*1.5*6)+((VLOOKUP(A55,Lønnstabeller!$A$2:$CG$90,$S$9-1997+2,FALSE)/1850)*2*10))*SUM($S$18-$S$23)/16)</f>
        <v>1408.4746621621621</v>
      </c>
      <c r="L55" s="176">
        <f>((((VLOOKUP(A55,Lønnstabeller!$A$2:$CG$90,$S$9-1997+2,FALSE)/1850)*2*24)+($S$11*24))*6.33/24)+((($S$11*24)+((VLOOKUP(A55,Lønnstabeller!$A$2:$CG$90,$S$9-1997+2,FALSE)/1850)*0.45*10))*7/24)</f>
        <v>5909.3895945945942</v>
      </c>
      <c r="M55" s="177">
        <f>((((VLOOKUP(A55,Lønnstabeller!$A$2:$CG$90,$S$9-1997+2,FALSE)/1850)*2*24)+((VLOOKUP(A55,Lønnstabeller!$A$2:$CG$90,$S$9-1997+2,FALSE)/1850)*0.45*10))*16.06/24)+((($S$10*48/7)+($S$12*20/7))*16.06/24)</f>
        <v>13025.58753217503</v>
      </c>
      <c r="N55" s="172"/>
    </row>
    <row r="56" spans="1:46" ht="12" customHeight="1">
      <c r="A56" s="174">
        <v>69</v>
      </c>
      <c r="B56" s="175">
        <f>((((VLOOKUP(A56,Lønnstabeller!$A$2:$CG$90,$S$9-1997+2,FALSE)/1850)*2*10)+((VLOOKUP(A56,Lønnstabeller!$A$2:$CG$90,$S$9-1997+2,FALSE)/1850)*1.5*6))*((SUM($P$18-$P$23)/16)))+((($S$12*4)+((VLOOKUP(A56,Lønnstabeller!$A$2:$CG$90,$S$9-1997+2,FALSE)/1850)*0.45*10))*$P$23/16)</f>
        <v>4880.6216216216217</v>
      </c>
      <c r="C56" s="176">
        <f>((((VLOOKUP(A56,Lønnstabeller!$A$2:$CG$90,$S$9-1997+2,FALSE)/1850)*2*24)+($S$10*24))*9.67/24)+((($S$11*24)+((VLOOKUP(A56,Lønnstabeller!$A$2:$CG$90,$S$9-1997+2,FALSE)/1850)*0.45*10))*2/24)</f>
        <v>8001.9475675675676</v>
      </c>
      <c r="D56" s="176">
        <f>((((VLOOKUP(A56,Lønnstabeller!$A$2:$CG$90,$S$9-1997+2,FALSE)/1850)*2*24)+((VLOOKUP(A56,Lønnstabeller!$A$2:$CG$90,$S$9-1997+2,FALSE)/1850)*0.45*10))*13.28/24)+((($S$11*48/7)+($S$12*20/7))*13.28/24)</f>
        <v>10959.279407979408</v>
      </c>
      <c r="E56" s="176">
        <f>((((VLOOKUP(A56,Lønnstabeller!$A$2:$CG$90,$S$9-1997+2,FALSE)/1850)*2*10)+((VLOOKUP(A56,Lønnstabeller!$A$2:$CG$90,$S$9-1997+2,FALSE)/1850)*1.5*6))*8.67/16)+((($S$12*4)+((VLOOKUP(A56,Lønnstabeller!$A$2:$CG$90,$S$9-1997+2,FALSE)/1850)*0.45*10))*2/16)</f>
        <v>5992.7118581081086</v>
      </c>
      <c r="F56" s="176">
        <f>((((VLOOKUP(A56,Lønnstabeller!$A$2:$CG$90,$S$9-1997+2,FALSE)/1850)*2*24)+($S$10*24))*11.33/24)+((($S$11*24)+((VLOOKUP(A56,Lønnstabeller!$A$2:$CG$90,$S$9-1997+2,FALSE)/1850)*0.45*10))*2.25/24)</f>
        <v>9363.1056418918924</v>
      </c>
      <c r="G56" s="176">
        <f>((((VLOOKUP(A56,Lønnstabeller!$A$2:$CG$90,$S$9-1997+2,FALSE)/1850)*2*24)+((VLOOKUP(A56,Lønnstabeller!$A$2:$CG$90,$S$9-1997+2,FALSE)/1850)*0.45*10))*14.94/24)+((($S$10*48/7)+($S$12*20/7))*14.94/24)</f>
        <v>12329.189333976832</v>
      </c>
      <c r="H56" s="176">
        <f>(((VLOOKUP(A56,Lønnstabeller!$A$2:$CG$90,$S$9-1997+2,FALSE)/1850)*2*10)+((VLOOKUP(A56,Lønnstabeller!$A$2:$CG$90,$S$9-1997+2,FALSE)/1850)*1.5*6))*(SUM($R$18-$R$23)/16)+((($S$12*4)+((VLOOKUP(A56,Lønnstabeller!$A$2:$CG$90,$S$9-1997+2,FALSE)/1850)*0.45*10))*$R$23/16)</f>
        <v>4214.6993243243242</v>
      </c>
      <c r="I56" s="176">
        <f>((((VLOOKUP(A56,Lønnstabeller!$A$2:$CG$90,$S$9-1997+2,FALSE)/1850)*2*24)+($S$10*24))*11.33/24)+((($S$10*24)+((VLOOKUP(A56,Lønnstabeller!$A$2:$CG$90,$S$9-1997+2,FALSE)/1850)*0.45*10))*2/24)</f>
        <v>9329.6335135135141</v>
      </c>
      <c r="J56" s="176">
        <f>((((VLOOKUP(A56,Lønnstabeller!$A$2:$CG$90,$S$9-1997+2,FALSE)/1850)*2*24)+((VLOOKUP(A56,Lønnstabeller!$A$2:$CG$90,$S$9-1997+2,FALSE)/1850)*0.45*10))*16.06/24)+((($S$10*48/7)+($S$12*20/7))*16.06/24)</f>
        <v>13253.46591055341</v>
      </c>
      <c r="K56" s="176">
        <f>(($S$12*4)+((VLOOKUP(A56,Lønnstabeller!$A$2:$CG$90,$S$9-1997+2,FALSE)/1850)*0.45*10))*($S$23/16)+((((VLOOKUP(A56,Lønnstabeller!$A$2:$CG$90,$S$9-1997+2,FALSE)/1850)*1.5*6)+((VLOOKUP(A56,Lønnstabeller!$A$2:$CG$90,$S$9-1997+2,FALSE)/1850)*2*10))*SUM($S$18-$S$23)/16)</f>
        <v>1433.0016891891892</v>
      </c>
      <c r="L56" s="176">
        <f>((((VLOOKUP(A56,Lønnstabeller!$A$2:$CG$90,$S$9-1997+2,FALSE)/1850)*2*24)+($S$11*24))*6.33/24)+((($S$11*24)+((VLOOKUP(A56,Lønnstabeller!$A$2:$CG$90,$S$9-1997+2,FALSE)/1850)*0.45*10))*7/24)</f>
        <v>6000.0220270270274</v>
      </c>
      <c r="M56" s="177">
        <f>((((VLOOKUP(A56,Lønnstabeller!$A$2:$CG$90,$S$9-1997+2,FALSE)/1850)*2*24)+((VLOOKUP(A56,Lønnstabeller!$A$2:$CG$90,$S$9-1997+2,FALSE)/1850)*0.45*10))*16.06/24)+((($S$10*48/7)+($S$12*20/7))*16.06/24)</f>
        <v>13253.46591055341</v>
      </c>
      <c r="N56" s="172"/>
    </row>
    <row r="57" spans="1:46" ht="12" customHeight="1">
      <c r="A57" s="174">
        <v>70</v>
      </c>
      <c r="B57" s="175">
        <f>((((VLOOKUP(A57,Lønnstabeller!$A$2:$CG$90,$S$9-1997+2,FALSE)/1850)*2*10)+((VLOOKUP(A57,Lønnstabeller!$A$2:$CG$90,$S$9-1997+2,FALSE)/1850)*1.5*6))*((SUM($P$18-$P$23)/16)))+((($S$12*4)+((VLOOKUP(A57,Lønnstabeller!$A$2:$CG$90,$S$9-1997+2,FALSE)/1850)*0.45*10))*$P$23/16)</f>
        <v>4971.5810810810799</v>
      </c>
      <c r="C57" s="176">
        <f>((((VLOOKUP(A57,Lønnstabeller!$A$2:$CG$90,$S$9-1997+2,FALSE)/1850)*2*24)+($S$10*24))*9.67/24)+((($S$11*24)+((VLOOKUP(A57,Lønnstabeller!$A$2:$CG$90,$S$9-1997+2,FALSE)/1850)*0.45*10))*2/24)</f>
        <v>8137.2883783783791</v>
      </c>
      <c r="D57" s="176">
        <f>((((VLOOKUP(A57,Lønnstabeller!$A$2:$CG$90,$S$9-1997+2,FALSE)/1850)*2*24)+((VLOOKUP(A57,Lønnstabeller!$A$2:$CG$90,$S$9-1997+2,FALSE)/1850)*0.45*10))*13.28/24)+((($S$11*48/7)+($S$12*20/7))*13.28/24)</f>
        <v>11158.703732303733</v>
      </c>
      <c r="E57" s="176">
        <f>((((VLOOKUP(A57,Lønnstabeller!$A$2:$CG$90,$S$9-1997+2,FALSE)/1850)*2*10)+((VLOOKUP(A57,Lønnstabeller!$A$2:$CG$90,$S$9-1997+2,FALSE)/1850)*1.5*6))*8.67/16)+((($S$12*4)+((VLOOKUP(A57,Lønnstabeller!$A$2:$CG$90,$S$9-1997+2,FALSE)/1850)*0.45*10))*2/16)</f>
        <v>6104.4504054054041</v>
      </c>
      <c r="F57" s="176">
        <f>((((VLOOKUP(A57,Lønnstabeller!$A$2:$CG$90,$S$9-1997+2,FALSE)/1850)*2*24)+($S$10*24))*11.33/24)+((($S$11*24)+((VLOOKUP(A57,Lønnstabeller!$A$2:$CG$90,$S$9-1997+2,FALSE)/1850)*0.45*10))*2.25/24)</f>
        <v>9521.5595945945952</v>
      </c>
      <c r="G57" s="176">
        <f>((((VLOOKUP(A57,Lønnstabeller!$A$2:$CG$90,$S$9-1997+2,FALSE)/1850)*2*24)+((VLOOKUP(A57,Lønnstabeller!$A$2:$CG$90,$S$9-1997+2,FALSE)/1850)*0.45*10))*14.94/24)+((($S$10*48/7)+($S$12*20/7))*14.94/24)</f>
        <v>12553.541698841698</v>
      </c>
      <c r="H57" s="176">
        <f>(((VLOOKUP(A57,Lønnstabeller!$A$2:$CG$90,$S$9-1997+2,FALSE)/1850)*2*10)+((VLOOKUP(A57,Lønnstabeller!$A$2:$CG$90,$S$9-1997+2,FALSE)/1850)*1.5*6))*(SUM($R$18-$R$23)/16)+((($S$12*4)+((VLOOKUP(A57,Lønnstabeller!$A$2:$CG$90,$S$9-1997+2,FALSE)/1850)*0.45*10))*$R$23/16)</f>
        <v>4293.2162162162158</v>
      </c>
      <c r="I57" s="176">
        <f>((((VLOOKUP(A57,Lønnstabeller!$A$2:$CG$90,$S$9-1997+2,FALSE)/1850)*2*24)+($S$10*24))*11.33/24)+((($S$10*24)+((VLOOKUP(A57,Lønnstabeller!$A$2:$CG$90,$S$9-1997+2,FALSE)/1850)*0.45*10))*2/24)</f>
        <v>9487.7656756756769</v>
      </c>
      <c r="J57" s="176">
        <f>((((VLOOKUP(A57,Lønnstabeller!$A$2:$CG$90,$S$9-1997+2,FALSE)/1850)*2*24)+((VLOOKUP(A57,Lønnstabeller!$A$2:$CG$90,$S$9-1997+2,FALSE)/1850)*0.45*10))*16.06/24)+((($S$10*48/7)+($S$12*20/7))*16.06/24)</f>
        <v>13494.637194337194</v>
      </c>
      <c r="K57" s="176">
        <f>(($S$12*4)+((VLOOKUP(A57,Lønnstabeller!$A$2:$CG$90,$S$9-1997+2,FALSE)/1850)*0.45*10))*($S$23/16)+((((VLOOKUP(A57,Lønnstabeller!$A$2:$CG$90,$S$9-1997+2,FALSE)/1850)*1.5*6)+((VLOOKUP(A57,Lønnstabeller!$A$2:$CG$90,$S$9-1997+2,FALSE)/1850)*2*10))*SUM($S$18-$S$23)/16)</f>
        <v>1458.9594594594594</v>
      </c>
      <c r="L57" s="176">
        <f>((((VLOOKUP(A57,Lønnstabeller!$A$2:$CG$90,$S$9-1997+2,FALSE)/1850)*2*24)+($S$11*24))*6.33/24)+((($S$11*24)+((VLOOKUP(A57,Lønnstabeller!$A$2:$CG$90,$S$9-1997+2,FALSE)/1850)*0.45*10))*7/24)</f>
        <v>6095.9413513513518</v>
      </c>
      <c r="M57" s="177">
        <f>((((VLOOKUP(A57,Lønnstabeller!$A$2:$CG$90,$S$9-1997+2,FALSE)/1850)*2*24)+((VLOOKUP(A57,Lønnstabeller!$A$2:$CG$90,$S$9-1997+2,FALSE)/1850)*0.45*10))*16.06/24)+((($S$10*48/7)+($S$12*20/7))*16.06/24)</f>
        <v>13494.637194337194</v>
      </c>
      <c r="N57" s="172"/>
    </row>
    <row r="58" spans="1:46" ht="12" customHeight="1">
      <c r="A58" s="174">
        <v>71</v>
      </c>
      <c r="B58" s="175">
        <f>((((VLOOKUP(A58,Lønnstabeller!$A$2:$CG$90,$S$9-1997+2,FALSE)/1850)*2*10)+((VLOOKUP(A58,Lønnstabeller!$A$2:$CG$90,$S$9-1997+2,FALSE)/1850)*1.5*6))*((SUM($P$18-$P$23)/16)))+((($S$12*4)+((VLOOKUP(A58,Lønnstabeller!$A$2:$CG$90,$S$9-1997+2,FALSE)/1850)*0.45*10))*$P$23/16)</f>
        <v>5083.3108108108108</v>
      </c>
      <c r="C58" s="176">
        <f>((((VLOOKUP(A58,Lønnstabeller!$A$2:$CG$90,$S$9-1997+2,FALSE)/1850)*2*24)+($S$10*24))*9.67/24)+((($S$11*24)+((VLOOKUP(A58,Lønnstabeller!$A$2:$CG$90,$S$9-1997+2,FALSE)/1850)*0.45*10))*2/24)</f>
        <v>8303.5337837837833</v>
      </c>
      <c r="D58" s="176">
        <f>((((VLOOKUP(A58,Lønnstabeller!$A$2:$CG$90,$S$9-1997+2,FALSE)/1850)*2*24)+((VLOOKUP(A58,Lønnstabeller!$A$2:$CG$90,$S$9-1997+2,FALSE)/1850)*0.45*10))*13.28/24)+((($S$11*48/7)+($S$12*20/7))*13.28/24)</f>
        <v>11403.665894465894</v>
      </c>
      <c r="E58" s="176">
        <f>((((VLOOKUP(A58,Lønnstabeller!$A$2:$CG$90,$S$9-1997+2,FALSE)/1850)*2*10)+((VLOOKUP(A58,Lønnstabeller!$A$2:$CG$90,$S$9-1997+2,FALSE)/1850)*1.5*6))*8.67/16)+((($S$12*4)+((VLOOKUP(A58,Lønnstabeller!$A$2:$CG$90,$S$9-1997+2,FALSE)/1850)*0.45*10))*2/16)</f>
        <v>6241.7040540540538</v>
      </c>
      <c r="F58" s="176">
        <f>((((VLOOKUP(A58,Lønnstabeller!$A$2:$CG$90,$S$9-1997+2,FALSE)/1850)*2*24)+($S$10*24))*11.33/24)+((($S$11*24)+((VLOOKUP(A58,Lønnstabeller!$A$2:$CG$90,$S$9-1997+2,FALSE)/1850)*0.45*10))*2.25/24)</f>
        <v>9716.1959459459467</v>
      </c>
      <c r="G58" s="176">
        <f>((((VLOOKUP(A58,Lønnstabeller!$A$2:$CG$90,$S$9-1997+2,FALSE)/1850)*2*24)+((VLOOKUP(A58,Lønnstabeller!$A$2:$CG$90,$S$9-1997+2,FALSE)/1850)*0.45*10))*14.94/24)+((($S$10*48/7)+($S$12*20/7))*14.94/24)</f>
        <v>12829.124131274129</v>
      </c>
      <c r="H58" s="176">
        <f>(((VLOOKUP(A58,Lønnstabeller!$A$2:$CG$90,$S$9-1997+2,FALSE)/1850)*2*10)+((VLOOKUP(A58,Lønnstabeller!$A$2:$CG$90,$S$9-1997+2,FALSE)/1850)*1.5*6))*(SUM($R$18-$R$23)/16)+((($S$12*4)+((VLOOKUP(A58,Lønnstabeller!$A$2:$CG$90,$S$9-1997+2,FALSE)/1850)*0.45*10))*$R$23/16)</f>
        <v>4389.6621621621616</v>
      </c>
      <c r="I58" s="176">
        <f>((((VLOOKUP(A58,Lønnstabeller!$A$2:$CG$90,$S$9-1997+2,FALSE)/1850)*2*24)+($S$10*24))*11.33/24)+((($S$10*24)+((VLOOKUP(A58,Lønnstabeller!$A$2:$CG$90,$S$9-1997+2,FALSE)/1850)*0.45*10))*2/24)</f>
        <v>9682.0067567567567</v>
      </c>
      <c r="J58" s="176">
        <f>((((VLOOKUP(A58,Lønnstabeller!$A$2:$CG$90,$S$9-1997+2,FALSE)/1850)*2*24)+((VLOOKUP(A58,Lønnstabeller!$A$2:$CG$90,$S$9-1997+2,FALSE)/1850)*0.45*10))*16.06/24)+((($S$10*48/7)+($S$12*20/7))*16.06/24)</f>
        <v>13790.879086229086</v>
      </c>
      <c r="K58" s="176">
        <f>(($S$12*4)+((VLOOKUP(A58,Lønnstabeller!$A$2:$CG$90,$S$9-1997+2,FALSE)/1850)*0.45*10))*($S$23/16)+((((VLOOKUP(A58,Lønnstabeller!$A$2:$CG$90,$S$9-1997+2,FALSE)/1850)*1.5*6)+((VLOOKUP(A58,Lønnstabeller!$A$2:$CG$90,$S$9-1997+2,FALSE)/1850)*2*10))*SUM($S$18-$S$23)/16)</f>
        <v>1490.8445945945946</v>
      </c>
      <c r="L58" s="176">
        <f>((((VLOOKUP(A58,Lønnstabeller!$A$2:$CG$90,$S$9-1997+2,FALSE)/1850)*2*24)+($S$11*24))*6.33/24)+((($S$11*24)+((VLOOKUP(A58,Lønnstabeller!$A$2:$CG$90,$S$9-1997+2,FALSE)/1850)*0.45*10))*7/24)</f>
        <v>6213.7635135135133</v>
      </c>
      <c r="M58" s="177">
        <f>((((VLOOKUP(A58,Lønnstabeller!$A$2:$CG$90,$S$9-1997+2,FALSE)/1850)*2*24)+((VLOOKUP(A58,Lønnstabeller!$A$2:$CG$90,$S$9-1997+2,FALSE)/1850)*0.45*10))*16.06/24)+((($S$10*48/7)+($S$12*20/7))*16.06/24)</f>
        <v>13790.879086229086</v>
      </c>
      <c r="N58" s="172"/>
    </row>
    <row r="59" spans="1:46" ht="12" customHeight="1">
      <c r="A59" s="174">
        <v>72</v>
      </c>
      <c r="B59" s="175">
        <f>((((VLOOKUP(A59,Lønnstabeller!$A$2:$CG$90,$S$9-1997+2,FALSE)/1850)*2*10)+((VLOOKUP(A59,Lønnstabeller!$A$2:$CG$90,$S$9-1997+2,FALSE)/1850)*1.5*6))*((SUM($P$18-$P$23)/16)))+((($S$12*4)+((VLOOKUP(A59,Lønnstabeller!$A$2:$CG$90,$S$9-1997+2,FALSE)/1850)*0.45*10))*$P$23/16)</f>
        <v>5169.9729729729725</v>
      </c>
      <c r="C59" s="176">
        <f>((((VLOOKUP(A59,Lønnstabeller!$A$2:$CG$90,$S$9-1997+2,FALSE)/1850)*2*24)+($S$10*24))*9.67/24)+((($S$11*24)+((VLOOKUP(A59,Lønnstabeller!$A$2:$CG$90,$S$9-1997+2,FALSE)/1850)*0.45*10))*2/24)</f>
        <v>8432.4805405405386</v>
      </c>
      <c r="D59" s="176">
        <f>((((VLOOKUP(A59,Lønnstabeller!$A$2:$CG$90,$S$9-1997+2,FALSE)/1850)*2*24)+((VLOOKUP(A59,Lønnstabeller!$A$2:$CG$90,$S$9-1997+2,FALSE)/1850)*0.45*10))*13.28/24)+((($S$11*48/7)+($S$12*20/7))*13.28/24)</f>
        <v>11593.668597168595</v>
      </c>
      <c r="E59" s="176">
        <f>((((VLOOKUP(A59,Lønnstabeller!$A$2:$CG$90,$S$9-1997+2,FALSE)/1850)*2*10)+((VLOOKUP(A59,Lønnstabeller!$A$2:$CG$90,$S$9-1997+2,FALSE)/1850)*1.5*6))*8.67/16)+((($S$12*4)+((VLOOKUP(A59,Lønnstabeller!$A$2:$CG$90,$S$9-1997+2,FALSE)/1850)*0.45*10))*2/16)</f>
        <v>6348.163614864864</v>
      </c>
      <c r="F59" s="176">
        <f>((((VLOOKUP(A59,Lønnstabeller!$A$2:$CG$90,$S$9-1997+2,FALSE)/1850)*2*24)+($S$10*24))*11.33/24)+((($S$11*24)+((VLOOKUP(A59,Lønnstabeller!$A$2:$CG$90,$S$9-1997+2,FALSE)/1850)*0.45*10))*2.25/24)</f>
        <v>9867.1638851351345</v>
      </c>
      <c r="G59" s="176">
        <f>((((VLOOKUP(A59,Lønnstabeller!$A$2:$CG$90,$S$9-1997+2,FALSE)/1850)*2*24)+((VLOOKUP(A59,Lønnstabeller!$A$2:$CG$90,$S$9-1997+2,FALSE)/1850)*0.45*10))*14.94/24)+((($S$10*48/7)+($S$12*20/7))*14.94/24)</f>
        <v>13042.877171814669</v>
      </c>
      <c r="H59" s="176">
        <f>(((VLOOKUP(A59,Lønnstabeller!$A$2:$CG$90,$S$9-1997+2,FALSE)/1850)*2*10)+((VLOOKUP(A59,Lønnstabeller!$A$2:$CG$90,$S$9-1997+2,FALSE)/1850)*1.5*6))*(SUM($R$18-$R$23)/16)+((($S$12*4)+((VLOOKUP(A59,Lønnstabeller!$A$2:$CG$90,$S$9-1997+2,FALSE)/1850)*0.45*10))*$R$23/16)</f>
        <v>4464.4695945945941</v>
      </c>
      <c r="I59" s="176">
        <f>((((VLOOKUP(A59,Lønnstabeller!$A$2:$CG$90,$S$9-1997+2,FALSE)/1850)*2*24)+($S$10*24))*11.33/24)+((($S$10*24)+((VLOOKUP(A59,Lønnstabeller!$A$2:$CG$90,$S$9-1997+2,FALSE)/1850)*0.45*10))*2/24)</f>
        <v>9832.6681081081078</v>
      </c>
      <c r="J59" s="176">
        <f>((((VLOOKUP(A59,Lønnstabeller!$A$2:$CG$90,$S$9-1997+2,FALSE)/1850)*2*24)+((VLOOKUP(A59,Lønnstabeller!$A$2:$CG$90,$S$9-1997+2,FALSE)/1850)*0.45*10))*16.06/24)+((($S$10*48/7)+($S$12*20/7))*16.06/24)</f>
        <v>14020.656451093946</v>
      </c>
      <c r="K59" s="176">
        <f>(($S$12*4)+((VLOOKUP(A59,Lønnstabeller!$A$2:$CG$90,$S$9-1997+2,FALSE)/1850)*0.45*10))*($S$23/16)+((((VLOOKUP(A59,Lønnstabeller!$A$2:$CG$90,$S$9-1997+2,FALSE)/1850)*1.5*6)+((VLOOKUP(A59,Lønnstabeller!$A$2:$CG$90,$S$9-1997+2,FALSE)/1850)*2*10))*SUM($S$18-$S$23)/16)</f>
        <v>1515.5760135135133</v>
      </c>
      <c r="L59" s="176">
        <f>((((VLOOKUP(A59,Lønnstabeller!$A$2:$CG$90,$S$9-1997+2,FALSE)/1850)*2*24)+($S$11*24))*6.33/24)+((($S$11*24)+((VLOOKUP(A59,Lønnstabeller!$A$2:$CG$90,$S$9-1997+2,FALSE)/1850)*0.45*10))*7/24)</f>
        <v>6305.1512162162153</v>
      </c>
      <c r="M59" s="177">
        <f>((((VLOOKUP(A59,Lønnstabeller!$A$2:$CG$90,$S$9-1997+2,FALSE)/1850)*2*24)+((VLOOKUP(A59,Lønnstabeller!$A$2:$CG$90,$S$9-1997+2,FALSE)/1850)*0.45*10))*16.06/24)+((($S$10*48/7)+($S$12*20/7))*16.06/24)</f>
        <v>14020.656451093946</v>
      </c>
      <c r="N59" s="172"/>
    </row>
    <row r="60" spans="1:46" ht="12" customHeight="1">
      <c r="A60" s="174">
        <v>73</v>
      </c>
      <c r="B60" s="175">
        <f>((((VLOOKUP(A60,Lønnstabeller!$A$2:$CG$90,$S$9-1997+2,FALSE)/1850)*2*10)+((VLOOKUP(A60,Lønnstabeller!$A$2:$CG$90,$S$9-1997+2,FALSE)/1850)*1.5*6))*((SUM($P$18-$P$23)/16)))+((($S$12*4)+((VLOOKUP(A60,Lønnstabeller!$A$2:$CG$90,$S$9-1997+2,FALSE)/1850)*0.45*10))*$P$23/16)</f>
        <v>5257.3513513513517</v>
      </c>
      <c r="C60" s="176">
        <f>((((VLOOKUP(A60,Lønnstabeller!$A$2:$CG$90,$S$9-1997+2,FALSE)/1850)*2*24)+($S$10*24))*9.67/24)+((($S$11*24)+((VLOOKUP(A60,Lønnstabeller!$A$2:$CG$90,$S$9-1997+2,FALSE)/1850)*0.45*10))*2/24)</f>
        <v>8562.4929729729702</v>
      </c>
      <c r="D60" s="176">
        <f>((((VLOOKUP(A60,Lønnstabeller!$A$2:$CG$90,$S$9-1997+2,FALSE)/1850)*2*24)+((VLOOKUP(A60,Lønnstabeller!$A$2:$CG$90,$S$9-1997+2,FALSE)/1850)*0.45*10))*13.28/24)+((($S$11*48/7)+($S$12*20/7))*13.28/24)</f>
        <v>11785.241570141568</v>
      </c>
      <c r="E60" s="176">
        <f>((((VLOOKUP(A60,Lønnstabeller!$A$2:$CG$90,$S$9-1997+2,FALSE)/1850)*2*10)+((VLOOKUP(A60,Lønnstabeller!$A$2:$CG$90,$S$9-1997+2,FALSE)/1850)*1.5*6))*8.67/16)+((($S$12*4)+((VLOOKUP(A60,Lønnstabeller!$A$2:$CG$90,$S$9-1997+2,FALSE)/1850)*0.45*10))*2/16)</f>
        <v>6455.5030067567568</v>
      </c>
      <c r="F60" s="176">
        <f>((((VLOOKUP(A60,Lønnstabeller!$A$2:$CG$90,$S$9-1997+2,FALSE)/1850)*2*24)+($S$10*24))*11.33/24)+((($S$11*24)+((VLOOKUP(A60,Lønnstabeller!$A$2:$CG$90,$S$9-1997+2,FALSE)/1850)*0.45*10))*2.25/24)</f>
        <v>10019.379493243243</v>
      </c>
      <c r="G60" s="176">
        <f>((((VLOOKUP(A60,Lønnstabeller!$A$2:$CG$90,$S$9-1997+2,FALSE)/1850)*2*24)+((VLOOKUP(A60,Lønnstabeller!$A$2:$CG$90,$S$9-1997+2,FALSE)/1850)*0.45*10))*14.94/24)+((($S$10*48/7)+($S$12*20/7))*14.94/24)</f>
        <v>13258.396766409263</v>
      </c>
      <c r="H60" s="176">
        <f>(((VLOOKUP(A60,Lønnstabeller!$A$2:$CG$90,$S$9-1997+2,FALSE)/1850)*2*10)+((VLOOKUP(A60,Lønnstabeller!$A$2:$CG$90,$S$9-1997+2,FALSE)/1850)*1.5*6))*(SUM($R$18-$R$23)/16)+((($S$12*4)+((VLOOKUP(A60,Lønnstabeller!$A$2:$CG$90,$S$9-1997+2,FALSE)/1850)*0.45*10))*$R$23/16)</f>
        <v>4539.8952702702709</v>
      </c>
      <c r="I60" s="176">
        <f>((((VLOOKUP(A60,Lønnstabeller!$A$2:$CG$90,$S$9-1997+2,FALSE)/1850)*2*24)+($S$10*24))*11.33/24)+((($S$10*24)+((VLOOKUP(A60,Lønnstabeller!$A$2:$CG$90,$S$9-1997+2,FALSE)/1850)*0.45*10))*2/24)</f>
        <v>9984.5745945945928</v>
      </c>
      <c r="J60" s="176">
        <f>((((VLOOKUP(A60,Lønnstabeller!$A$2:$CG$90,$S$9-1997+2,FALSE)/1850)*2*24)+((VLOOKUP(A60,Lønnstabeller!$A$2:$CG$90,$S$9-1997+2,FALSE)/1850)*0.45*10))*16.06/24)+((($S$10*48/7)+($S$12*20/7))*16.06/24)</f>
        <v>14252.332802445299</v>
      </c>
      <c r="K60" s="176">
        <f>(($S$12*4)+((VLOOKUP(A60,Lønnstabeller!$A$2:$CG$90,$S$9-1997+2,FALSE)/1850)*0.45*10))*($S$23/16)+((((VLOOKUP(A60,Lønnstabeller!$A$2:$CG$90,$S$9-1997+2,FALSE)/1850)*1.5*6)+((VLOOKUP(A60,Lønnstabeller!$A$2:$CG$90,$S$9-1997+2,FALSE)/1850)*2*10))*SUM($S$18-$S$23)/16)</f>
        <v>1540.5118243243242</v>
      </c>
      <c r="L60" s="176">
        <f>((((VLOOKUP(A60,Lønnstabeller!$A$2:$CG$90,$S$9-1997+2,FALSE)/1850)*2*24)+($S$11*24))*6.33/24)+((($S$11*24)+((VLOOKUP(A60,Lønnstabeller!$A$2:$CG$90,$S$9-1997+2,FALSE)/1850)*0.45*10))*7/24)</f>
        <v>6397.2941891891878</v>
      </c>
      <c r="M60" s="177">
        <f>((((VLOOKUP(A60,Lønnstabeller!$A$2:$CG$90,$S$9-1997+2,FALSE)/1850)*2*24)+((VLOOKUP(A60,Lønnstabeller!$A$2:$CG$90,$S$9-1997+2,FALSE)/1850)*0.45*10))*16.06/24)+((($S$10*48/7)+($S$12*20/7))*16.06/24)</f>
        <v>14252.332802445299</v>
      </c>
      <c r="N60" s="172"/>
    </row>
    <row r="61" spans="1:46" ht="12" customHeight="1">
      <c r="A61" s="174">
        <v>74</v>
      </c>
      <c r="B61" s="175">
        <f>((((VLOOKUP(A61,Lønnstabeller!$A$2:$CG$90,$S$9-1997+2,FALSE)/1850)*2*10)+((VLOOKUP(A61,Lønnstabeller!$A$2:$CG$90,$S$9-1997+2,FALSE)/1850)*1.5*6))*((SUM($P$18-$P$23)/16)))+((($S$12*4)+((VLOOKUP(A61,Lønnstabeller!$A$2:$CG$90,$S$9-1997+2,FALSE)/1850)*0.45*10))*$P$23/16)</f>
        <v>5348.3108108108108</v>
      </c>
      <c r="C61" s="176">
        <f>((((VLOOKUP(A61,Lønnstabeller!$A$2:$CG$90,$S$9-1997+2,FALSE)/1850)*2*24)+($S$10*24))*9.67/24)+((($S$11*24)+((VLOOKUP(A61,Lønnstabeller!$A$2:$CG$90,$S$9-1997+2,FALSE)/1850)*0.45*10))*2/24)</f>
        <v>8697.8337837837844</v>
      </c>
      <c r="D61" s="176">
        <f>((((VLOOKUP(A61,Lønnstabeller!$A$2:$CG$90,$S$9-1997+2,FALSE)/1850)*2*24)+((VLOOKUP(A61,Lønnstabeller!$A$2:$CG$90,$S$9-1997+2,FALSE)/1850)*0.45*10))*13.28/24)+((($S$11*48/7)+($S$12*20/7))*13.28/24)</f>
        <v>11984.665894465894</v>
      </c>
      <c r="E61" s="176">
        <f>((((VLOOKUP(A61,Lønnstabeller!$A$2:$CG$90,$S$9-1997+2,FALSE)/1850)*2*10)+((VLOOKUP(A61,Lønnstabeller!$A$2:$CG$90,$S$9-1997+2,FALSE)/1850)*1.5*6))*8.67/16)+((($S$12*4)+((VLOOKUP(A61,Lønnstabeller!$A$2:$CG$90,$S$9-1997+2,FALSE)/1850)*0.45*10))*2/16)</f>
        <v>6567.2415540540533</v>
      </c>
      <c r="F61" s="176">
        <f>((((VLOOKUP(A61,Lønnstabeller!$A$2:$CG$90,$S$9-1997+2,FALSE)/1850)*2*24)+($S$10*24))*11.33/24)+((($S$11*24)+((VLOOKUP(A61,Lønnstabeller!$A$2:$CG$90,$S$9-1997+2,FALSE)/1850)*0.45*10))*2.25/24)</f>
        <v>10177.833445945946</v>
      </c>
      <c r="G61" s="176">
        <f>((((VLOOKUP(A61,Lønnstabeller!$A$2:$CG$90,$S$9-1997+2,FALSE)/1850)*2*24)+((VLOOKUP(A61,Lønnstabeller!$A$2:$CG$90,$S$9-1997+2,FALSE)/1850)*0.45*10))*14.94/24)+((($S$10*48/7)+($S$12*20/7))*14.94/24)</f>
        <v>13482.749131274129</v>
      </c>
      <c r="H61" s="176">
        <f>(((VLOOKUP(A61,Lønnstabeller!$A$2:$CG$90,$S$9-1997+2,FALSE)/1850)*2*10)+((VLOOKUP(A61,Lønnstabeller!$A$2:$CG$90,$S$9-1997+2,FALSE)/1850)*1.5*6))*(SUM($R$18-$R$23)/16)+((($S$12*4)+((VLOOKUP(A61,Lønnstabeller!$A$2:$CG$90,$S$9-1997+2,FALSE)/1850)*0.45*10))*$R$23/16)</f>
        <v>4618.4121621621616</v>
      </c>
      <c r="I61" s="176">
        <f>((((VLOOKUP(A61,Lønnstabeller!$A$2:$CG$90,$S$9-1997+2,FALSE)/1850)*2*24)+($S$10*24))*11.33/24)+((($S$10*24)+((VLOOKUP(A61,Lønnstabeller!$A$2:$CG$90,$S$9-1997+2,FALSE)/1850)*0.45*10))*2/24)</f>
        <v>10142.706756756756</v>
      </c>
      <c r="J61" s="176">
        <f>((((VLOOKUP(A61,Lønnstabeller!$A$2:$CG$90,$S$9-1997+2,FALSE)/1850)*2*24)+((VLOOKUP(A61,Lønnstabeller!$A$2:$CG$90,$S$9-1997+2,FALSE)/1850)*0.45*10))*16.06/24)+((($S$10*48/7)+($S$12*20/7))*16.06/24)</f>
        <v>14493.504086229086</v>
      </c>
      <c r="K61" s="176">
        <f>(($S$12*4)+((VLOOKUP(A61,Lønnstabeller!$A$2:$CG$90,$S$9-1997+2,FALSE)/1850)*0.45*10))*($S$23/16)+((((VLOOKUP(A61,Lønnstabeller!$A$2:$CG$90,$S$9-1997+2,FALSE)/1850)*1.5*6)+((VLOOKUP(A61,Lønnstabeller!$A$2:$CG$90,$S$9-1997+2,FALSE)/1850)*2*10))*SUM($S$18-$S$23)/16)</f>
        <v>1566.4695945945946</v>
      </c>
      <c r="L61" s="176">
        <f>((((VLOOKUP(A61,Lønnstabeller!$A$2:$CG$90,$S$9-1997+2,FALSE)/1850)*2*24)+($S$11*24))*6.33/24)+((($S$11*24)+((VLOOKUP(A61,Lønnstabeller!$A$2:$CG$90,$S$9-1997+2,FALSE)/1850)*0.45*10))*7/24)</f>
        <v>6493.213513513514</v>
      </c>
      <c r="M61" s="177">
        <f>((((VLOOKUP(A61,Lønnstabeller!$A$2:$CG$90,$S$9-1997+2,FALSE)/1850)*2*24)+((VLOOKUP(A61,Lønnstabeller!$A$2:$CG$90,$S$9-1997+2,FALSE)/1850)*0.45*10))*16.06/24)+((($S$10*48/7)+($S$12*20/7))*16.06/24)</f>
        <v>14493.504086229086</v>
      </c>
      <c r="N61" s="172"/>
    </row>
    <row r="62" spans="1:46" ht="12" customHeight="1">
      <c r="A62" s="174">
        <v>75</v>
      </c>
      <c r="B62" s="175">
        <f>((((VLOOKUP(A62,Lønnstabeller!$A$2:$CG$90,$S$9-1997+2,FALSE)/1850)*2*10)+((VLOOKUP(A62,Lønnstabeller!$A$2:$CG$90,$S$9-1997+2,FALSE)/1850)*1.5*6))*((SUM($P$18-$P$23)/16)))+((($S$12*4)+((VLOOKUP(A62,Lønnstabeller!$A$2:$CG$90,$S$9-1997+2,FALSE)/1850)*0.45*10))*$P$23/16)</f>
        <v>5449.2972972972975</v>
      </c>
      <c r="C62" s="176">
        <f>((((VLOOKUP(A62,Lønnstabeller!$A$2:$CG$90,$S$9-1997+2,FALSE)/1850)*2*24)+($S$10*24))*9.67/24)+((($S$11*24)+((VLOOKUP(A62,Lønnstabeller!$A$2:$CG$90,$S$9-1997+2,FALSE)/1850)*0.45*10))*2/24)</f>
        <v>8848.0940540540541</v>
      </c>
      <c r="D62" s="176">
        <f>((((VLOOKUP(A62,Lønnstabeller!$A$2:$CG$90,$S$9-1997+2,FALSE)/1850)*2*24)+((VLOOKUP(A62,Lønnstabeller!$A$2:$CG$90,$S$9-1997+2,FALSE)/1850)*0.45*10))*13.28/24)+((($S$11*48/7)+($S$12*20/7))*13.28/24)</f>
        <v>12206.074002574001</v>
      </c>
      <c r="E62" s="176">
        <f>((((VLOOKUP(A62,Lønnstabeller!$A$2:$CG$90,$S$9-1997+2,FALSE)/1850)*2*10)+((VLOOKUP(A62,Lønnstabeller!$A$2:$CG$90,$S$9-1997+2,FALSE)/1850)*1.5*6))*8.67/16)+((($S$12*4)+((VLOOKUP(A62,Lønnstabeller!$A$2:$CG$90,$S$9-1997+2,FALSE)/1850)*0.45*10))*2/16)</f>
        <v>6691.2977364864864</v>
      </c>
      <c r="F62" s="176">
        <f>((((VLOOKUP(A62,Lønnstabeller!$A$2:$CG$90,$S$9-1997+2,FALSE)/1850)*2*24)+($S$10*24))*11.33/24)+((($S$11*24)+((VLOOKUP(A62,Lønnstabeller!$A$2:$CG$90,$S$9-1997+2,FALSE)/1850)*0.45*10))*2.25/24)</f>
        <v>10353.754763513514</v>
      </c>
      <c r="G62" s="176">
        <f>((((VLOOKUP(A62,Lønnstabeller!$A$2:$CG$90,$S$9-1997+2,FALSE)/1850)*2*24)+((VLOOKUP(A62,Lønnstabeller!$A$2:$CG$90,$S$9-1997+2,FALSE)/1850)*0.45*10))*14.94/24)+((($S$10*48/7)+($S$12*20/7))*14.94/24)</f>
        <v>13731.833252895751</v>
      </c>
      <c r="H62" s="176">
        <f>(((VLOOKUP(A62,Lønnstabeller!$A$2:$CG$90,$S$9-1997+2,FALSE)/1850)*2*10)+((VLOOKUP(A62,Lønnstabeller!$A$2:$CG$90,$S$9-1997+2,FALSE)/1850)*1.5*6))*(SUM($R$18-$R$23)/16)+((($S$12*4)+((VLOOKUP(A62,Lønnstabeller!$A$2:$CG$90,$S$9-1997+2,FALSE)/1850)*0.45*10))*$R$23/16)</f>
        <v>4705.5844594594591</v>
      </c>
      <c r="I62" s="176">
        <f>((((VLOOKUP(A62,Lønnstabeller!$A$2:$CG$90,$S$9-1997+2,FALSE)/1850)*2*24)+($S$10*24))*11.33/24)+((($S$10*24)+((VLOOKUP(A62,Lønnstabeller!$A$2:$CG$90,$S$9-1997+2,FALSE)/1850)*0.45*10))*2/24)</f>
        <v>10318.270810810811</v>
      </c>
      <c r="J62" s="176">
        <f>((((VLOOKUP(A62,Lønnstabeller!$A$2:$CG$90,$S$9-1997+2,FALSE)/1850)*2*24)+((VLOOKUP(A62,Lønnstabeller!$A$2:$CG$90,$S$9-1997+2,FALSE)/1850)*0.45*10))*16.06/24)+((($S$10*48/7)+($S$12*20/7))*16.06/24)</f>
        <v>14761.26118082368</v>
      </c>
      <c r="K62" s="176">
        <f>(($S$12*4)+((VLOOKUP(A62,Lønnstabeller!$A$2:$CG$90,$S$9-1997+2,FALSE)/1850)*0.45*10))*($S$23/16)+((((VLOOKUP(A62,Lønnstabeller!$A$2:$CG$90,$S$9-1997+2,FALSE)/1850)*1.5*6)+((VLOOKUP(A62,Lønnstabeller!$A$2:$CG$90,$S$9-1997+2,FALSE)/1850)*2*10))*SUM($S$18-$S$23)/16)</f>
        <v>1595.2888513513512</v>
      </c>
      <c r="L62" s="176">
        <f>((((VLOOKUP(A62,Lønnstabeller!$A$2:$CG$90,$S$9-1997+2,FALSE)/1850)*2*24)+($S$11*24))*6.33/24)+((($S$11*24)+((VLOOKUP(A62,Lønnstabeller!$A$2:$CG$90,$S$9-1997+2,FALSE)/1850)*0.45*10))*7/24)</f>
        <v>6599.7066216216217</v>
      </c>
      <c r="M62" s="177">
        <f>((((VLOOKUP(A62,Lønnstabeller!$A$2:$CG$90,$S$9-1997+2,FALSE)/1850)*2*24)+((VLOOKUP(A62,Lønnstabeller!$A$2:$CG$90,$S$9-1997+2,FALSE)/1850)*0.45*10))*16.06/24)+((($S$10*48/7)+($S$12*20/7))*16.06/24)</f>
        <v>14761.26118082368</v>
      </c>
      <c r="N62" s="172"/>
    </row>
    <row r="63" spans="1:46" ht="12" customHeight="1">
      <c r="A63" s="174">
        <v>76</v>
      </c>
      <c r="B63" s="175">
        <f>((((VLOOKUP(A63,Lønnstabeller!$A$2:$CG$90,$S$9-1997+2,FALSE)/1850)*2*10)+((VLOOKUP(A63,Lønnstabeller!$A$2:$CG$90,$S$9-1997+2,FALSE)/1850)*1.5*6))*((SUM($P$18-$P$23)/16)))+((($S$12*4)+((VLOOKUP(A63,Lønnstabeller!$A$2:$CG$90,$S$9-1997+2,FALSE)/1850)*0.45*10))*$P$23/16)</f>
        <v>5583.9459459459458</v>
      </c>
      <c r="C63" s="176">
        <f>((((VLOOKUP(A63,Lønnstabeller!$A$2:$CG$90,$S$9-1997+2,FALSE)/1850)*2*24)+($S$10*24))*9.67/24)+((($S$11*24)+((VLOOKUP(A63,Lønnstabeller!$A$2:$CG$90,$S$9-1997+2,FALSE)/1850)*0.45*10))*2/24)</f>
        <v>9048.4410810810805</v>
      </c>
      <c r="D63" s="176">
        <f>((((VLOOKUP(A63,Lønnstabeller!$A$2:$CG$90,$S$9-1997+2,FALSE)/1850)*2*24)+((VLOOKUP(A63,Lønnstabeller!$A$2:$CG$90,$S$9-1997+2,FALSE)/1850)*0.45*10))*13.28/24)+((($S$11*48/7)+($S$12*20/7))*13.28/24)</f>
        <v>12501.284813384813</v>
      </c>
      <c r="E63" s="176">
        <f>((((VLOOKUP(A63,Lønnstabeller!$A$2:$CG$90,$S$9-1997+2,FALSE)/1850)*2*10)+((VLOOKUP(A63,Lønnstabeller!$A$2:$CG$90,$S$9-1997+2,FALSE)/1850)*1.5*6))*8.67/16)+((($S$12*4)+((VLOOKUP(A63,Lønnstabeller!$A$2:$CG$90,$S$9-1997+2,FALSE)/1850)*0.45*10))*2/16)</f>
        <v>6856.7059797297297</v>
      </c>
      <c r="F63" s="176">
        <f>((((VLOOKUP(A63,Lønnstabeller!$A$2:$CG$90,$S$9-1997+2,FALSE)/1850)*2*24)+($S$10*24))*11.33/24)+((($S$11*24)+((VLOOKUP(A63,Lønnstabeller!$A$2:$CG$90,$S$9-1997+2,FALSE)/1850)*0.45*10))*2.25/24)</f>
        <v>10588.316520270271</v>
      </c>
      <c r="G63" s="176">
        <f>((((VLOOKUP(A63,Lønnstabeller!$A$2:$CG$90,$S$9-1997+2,FALSE)/1850)*2*24)+((VLOOKUP(A63,Lønnstabeller!$A$2:$CG$90,$S$9-1997+2,FALSE)/1850)*0.45*10))*14.94/24)+((($S$10*48/7)+($S$12*20/7))*14.94/24)</f>
        <v>14063.945415057915</v>
      </c>
      <c r="H63" s="176">
        <f>(((VLOOKUP(A63,Lønnstabeller!$A$2:$CG$90,$S$9-1997+2,FALSE)/1850)*2*10)+((VLOOKUP(A63,Lønnstabeller!$A$2:$CG$90,$S$9-1997+2,FALSE)/1850)*1.5*6))*(SUM($R$18-$R$23)/16)+((($S$12*4)+((VLOOKUP(A63,Lønnstabeller!$A$2:$CG$90,$S$9-1997+2,FALSE)/1850)*0.45*10))*$R$23/16)</f>
        <v>4821.8141891891892</v>
      </c>
      <c r="I63" s="176">
        <f>((((VLOOKUP(A63,Lønnstabeller!$A$2:$CG$90,$S$9-1997+2,FALSE)/1850)*2*24)+($S$10*24))*11.33/24)+((($S$10*24)+((VLOOKUP(A63,Lønnstabeller!$A$2:$CG$90,$S$9-1997+2,FALSE)/1850)*0.45*10))*2/24)</f>
        <v>10552.356216216216</v>
      </c>
      <c r="J63" s="176">
        <f>((((VLOOKUP(A63,Lønnstabeller!$A$2:$CG$90,$S$9-1997+2,FALSE)/1850)*2*24)+((VLOOKUP(A63,Lønnstabeller!$A$2:$CG$90,$S$9-1997+2,FALSE)/1850)*0.45*10))*16.06/24)+((($S$10*48/7)+($S$12*20/7))*16.06/24)</f>
        <v>15118.270640283141</v>
      </c>
      <c r="K63" s="176">
        <f>(($S$12*4)+((VLOOKUP(A63,Lønnstabeller!$A$2:$CG$90,$S$9-1997+2,FALSE)/1850)*0.45*10))*($S$23/16)+((((VLOOKUP(A63,Lønnstabeller!$A$2:$CG$90,$S$9-1997+2,FALSE)/1850)*1.5*6)+((VLOOKUP(A63,Lønnstabeller!$A$2:$CG$90,$S$9-1997+2,FALSE)/1850)*2*10))*SUM($S$18-$S$23)/16)</f>
        <v>1633.7145270270271</v>
      </c>
      <c r="L63" s="176">
        <f>((((VLOOKUP(A63,Lønnstabeller!$A$2:$CG$90,$S$9-1997+2,FALSE)/1850)*2*24)+($S$11*24))*6.33/24)+((($S$11*24)+((VLOOKUP(A63,Lønnstabeller!$A$2:$CG$90,$S$9-1997+2,FALSE)/1850)*0.45*10))*7/24)</f>
        <v>6741.6974324324328</v>
      </c>
      <c r="M63" s="177">
        <f>((((VLOOKUP(A63,Lønnstabeller!$A$2:$CG$90,$S$9-1997+2,FALSE)/1850)*2*24)+((VLOOKUP(A63,Lønnstabeller!$A$2:$CG$90,$S$9-1997+2,FALSE)/1850)*0.45*10))*16.06/24)+((($S$10*48/7)+($S$12*20/7))*16.06/24)</f>
        <v>15118.270640283141</v>
      </c>
      <c r="N63" s="172"/>
    </row>
    <row r="64" spans="1:46">
      <c r="A64" s="174">
        <v>77</v>
      </c>
      <c r="B64" s="175">
        <f>((((VLOOKUP(A64,Lønnstabeller!$A$2:$CG$90,$S$9-1997+2,FALSE)/1850)*2*10)+((VLOOKUP(A64,Lønnstabeller!$A$2:$CG$90,$S$9-1997+2,FALSE)/1850)*1.5*6))*((SUM($P$18-$P$23)/16)))+((($S$12*4)+((VLOOKUP(A64,Lønnstabeller!$A$2:$CG$90,$S$9-1997+2,FALSE)/1850)*0.45*10))*$P$23/16)</f>
        <v>5717.8783783783783</v>
      </c>
      <c r="C64" s="176">
        <f>((((VLOOKUP(A64,Lønnstabeller!$A$2:$CG$90,$S$9-1997+2,FALSE)/1850)*2*24)+($S$10*24))*9.67/24)+((($S$11*24)+((VLOOKUP(A64,Lønnstabeller!$A$2:$CG$90,$S$9-1997+2,FALSE)/1850)*0.45*10))*2/24)</f>
        <v>9247.7224324324325</v>
      </c>
      <c r="D64" s="176">
        <f>((((VLOOKUP(A64,Lønnstabeller!$A$2:$CG$90,$S$9-1997+2,FALSE)/1850)*2*24)+((VLOOKUP(A64,Lønnstabeller!$A$2:$CG$90,$S$9-1997+2,FALSE)/1850)*0.45*10))*13.28/24)+((($S$11*48/7)+($S$12*20/7))*13.28/24)</f>
        <v>12794.925353925355</v>
      </c>
      <c r="E64" s="176">
        <f>((((VLOOKUP(A64,Lønnstabeller!$A$2:$CG$90,$S$9-1997+2,FALSE)/1850)*2*10)+((VLOOKUP(A64,Lønnstabeller!$A$2:$CG$90,$S$9-1997+2,FALSE)/1850)*1.5*6))*8.67/16)+((($S$12*4)+((VLOOKUP(A64,Lønnstabeller!$A$2:$CG$90,$S$9-1997+2,FALSE)/1850)*0.45*10))*2/16)</f>
        <v>7021.2343918918914</v>
      </c>
      <c r="F64" s="176">
        <f>((((VLOOKUP(A64,Lønnstabeller!$A$2:$CG$90,$S$9-1997+2,FALSE)/1850)*2*24)+($S$10*24))*11.33/24)+((($S$11*24)+((VLOOKUP(A64,Lønnstabeller!$A$2:$CG$90,$S$9-1997+2,FALSE)/1850)*0.45*10))*2.25/24)</f>
        <v>10821.630608108109</v>
      </c>
      <c r="G64" s="176">
        <f>((((VLOOKUP(A64,Lønnstabeller!$A$2:$CG$90,$S$9-1997+2,FALSE)/1850)*2*24)+((VLOOKUP(A64,Lønnstabeller!$A$2:$CG$90,$S$9-1997+2,FALSE)/1850)*0.45*10))*14.94/24)+((($S$10*48/7)+($S$12*20/7))*14.94/24)</f>
        <v>14394.291023166023</v>
      </c>
      <c r="H64" s="176">
        <f>(((VLOOKUP(A64,Lønnstabeller!$A$2:$CG$90,$S$9-1997+2,FALSE)/1850)*2*10)+((VLOOKUP(A64,Lønnstabeller!$A$2:$CG$90,$S$9-1997+2,FALSE)/1850)*1.5*6))*(SUM($R$18-$R$23)/16)+((($S$12*4)+((VLOOKUP(A64,Lønnstabeller!$A$2:$CG$90,$S$9-1997+2,FALSE)/1850)*0.45*10))*$R$23/16)</f>
        <v>4937.4256756756758</v>
      </c>
      <c r="I64" s="176">
        <f>((((VLOOKUP(A64,Lønnstabeller!$A$2:$CG$90,$S$9-1997+2,FALSE)/1850)*2*24)+($S$10*24))*11.33/24)+((($S$10*24)+((VLOOKUP(A64,Lønnstabeller!$A$2:$CG$90,$S$9-1997+2,FALSE)/1850)*0.45*10))*2/24)</f>
        <v>10785.196486486488</v>
      </c>
      <c r="J64" s="176">
        <f>((((VLOOKUP(A64,Lønnstabeller!$A$2:$CG$90,$S$9-1997+2,FALSE)/1850)*2*24)+((VLOOKUP(A64,Lønnstabeller!$A$2:$CG$90,$S$9-1997+2,FALSE)/1850)*0.45*10))*16.06/24)+((($S$10*48/7)+($S$12*20/7))*16.06/24)</f>
        <v>15473.381113256111</v>
      </c>
      <c r="K64" s="176">
        <f>(($S$12*4)+((VLOOKUP(A64,Lønnstabeller!$A$2:$CG$90,$S$9-1997+2,FALSE)/1850)*0.45*10))*($S$23/16)+((((VLOOKUP(A64,Lønnstabeller!$A$2:$CG$90,$S$9-1997+2,FALSE)/1850)*1.5*6)+((VLOOKUP(A64,Lønnstabeller!$A$2:$CG$90,$S$9-1997+2,FALSE)/1850)*2*10))*SUM($S$18-$S$23)/16)</f>
        <v>1671.9358108108108</v>
      </c>
      <c r="L64" s="176">
        <f>((((VLOOKUP(A64,Lønnstabeller!$A$2:$CG$90,$S$9-1997+2,FALSE)/1850)*2*24)+($S$11*24))*6.33/24)+((($S$11*24)+((VLOOKUP(A64,Lønnstabeller!$A$2:$CG$90,$S$9-1997+2,FALSE)/1850)*0.45*10))*7/24)</f>
        <v>6882.9329729729725</v>
      </c>
      <c r="M64" s="177">
        <f>((((VLOOKUP(A64,Lønnstabeller!$A$2:$CG$90,$S$9-1997+2,FALSE)/1850)*2*24)+((VLOOKUP(A64,Lønnstabeller!$A$2:$CG$90,$S$9-1997+2,FALSE)/1850)*0.45*10))*16.06/24)+((($S$10*48/7)+($S$12*20/7))*16.06/24)</f>
        <v>15473.381113256111</v>
      </c>
    </row>
    <row r="65" spans="1:13">
      <c r="A65" s="174">
        <v>78</v>
      </c>
      <c r="B65" s="175">
        <f>((((VLOOKUP(A65,Lønnstabeller!$A$2:$CG$90,$S$9-1997+2,FALSE)/1850)*2*10)+((VLOOKUP(A65,Lønnstabeller!$A$2:$CG$90,$S$9-1997+2,FALSE)/1850)*1.5*6))*((SUM($P$18-$P$23)/16)))+((($S$12*4)+((VLOOKUP(A65,Lønnstabeller!$A$2:$CG$90,$S$9-1997+2,FALSE)/1850)*0.45*10))*$P$23/16)</f>
        <v>5893.3513513513517</v>
      </c>
      <c r="C65" s="176">
        <f>((((VLOOKUP(A65,Lønnstabeller!$A$2:$CG$90,$S$9-1997+2,FALSE)/1850)*2*24)+($S$10*24))*9.67/24)+((($S$11*24)+((VLOOKUP(A65,Lønnstabeller!$A$2:$CG$90,$S$9-1997+2,FALSE)/1850)*0.45*10))*2/24)</f>
        <v>9508.8129729729699</v>
      </c>
      <c r="D65" s="176">
        <f>((((VLOOKUP(A65,Lønnstabeller!$A$2:$CG$90,$S$9-1997+2,FALSE)/1850)*2*24)+((VLOOKUP(A65,Lønnstabeller!$A$2:$CG$90,$S$9-1997+2,FALSE)/1850)*0.45*10))*13.28/24)+((($S$11*48/7)+($S$12*20/7))*13.28/24)</f>
        <v>13179.641570141568</v>
      </c>
      <c r="E65" s="176">
        <f>((((VLOOKUP(A65,Lønnstabeller!$A$2:$CG$90,$S$9-1997+2,FALSE)/1850)*2*10)+((VLOOKUP(A65,Lønnstabeller!$A$2:$CG$90,$S$9-1997+2,FALSE)/1850)*1.5*6))*8.67/16)+((($S$12*4)+((VLOOKUP(A65,Lønnstabeller!$A$2:$CG$90,$S$9-1997+2,FALSE)/1850)*0.45*10))*2/16)</f>
        <v>7236.7930067567559</v>
      </c>
      <c r="F65" s="176">
        <f>((((VLOOKUP(A65,Lønnstabeller!$A$2:$CG$90,$S$9-1997+2,FALSE)/1850)*2*24)+($S$10*24))*11.33/24)+((($S$11*24)+((VLOOKUP(A65,Lønnstabeller!$A$2:$CG$90,$S$9-1997+2,FALSE)/1850)*0.45*10))*2.25/24)</f>
        <v>11127.309493243243</v>
      </c>
      <c r="G65" s="176">
        <f>((((VLOOKUP(A65,Lønnstabeller!$A$2:$CG$90,$S$9-1997+2,FALSE)/1850)*2*24)+((VLOOKUP(A65,Lønnstabeller!$A$2:$CG$90,$S$9-1997+2,FALSE)/1850)*0.45*10))*14.94/24)+((($S$10*48/7)+($S$12*20/7))*14.94/24)</f>
        <v>14827.096766409262</v>
      </c>
      <c r="H65" s="176">
        <f>(((VLOOKUP(A65,Lønnstabeller!$A$2:$CG$90,$S$9-1997+2,FALSE)/1850)*2*10)+((VLOOKUP(A65,Lønnstabeller!$A$2:$CG$90,$S$9-1997+2,FALSE)/1850)*1.5*6))*(SUM($R$18-$R$23)/16)+((($S$12*4)+((VLOOKUP(A65,Lønnstabeller!$A$2:$CG$90,$S$9-1997+2,FALSE)/1850)*0.45*10))*$R$23/16)</f>
        <v>5088.89527027027</v>
      </c>
      <c r="I65" s="176">
        <f>((((VLOOKUP(A65,Lønnstabeller!$A$2:$CG$90,$S$9-1997+2,FALSE)/1850)*2*24)+($S$10*24))*11.33/24)+((($S$10*24)+((VLOOKUP(A65,Lønnstabeller!$A$2:$CG$90,$S$9-1997+2,FALSE)/1850)*0.45*10))*2/24)</f>
        <v>11090.254594594593</v>
      </c>
      <c r="J65" s="176">
        <f>((((VLOOKUP(A65,Lønnstabeller!$A$2:$CG$90,$S$9-1997+2,FALSE)/1850)*2*24)+((VLOOKUP(A65,Lønnstabeller!$A$2:$CG$90,$S$9-1997+2,FALSE)/1850)*0.45*10))*16.06/24)+((($S$10*48/7)+($S$12*20/7))*16.06/24)</f>
        <v>15938.632802445298</v>
      </c>
      <c r="K65" s="176">
        <f>(($S$12*4)+((VLOOKUP(A65,Lønnstabeller!$A$2:$CG$90,$S$9-1997+2,FALSE)/1850)*0.45*10))*($S$23/16)+((((VLOOKUP(A65,Lønnstabeller!$A$2:$CG$90,$S$9-1997+2,FALSE)/1850)*1.5*6)+((VLOOKUP(A65,Lønnstabeller!$A$2:$CG$90,$S$9-1997+2,FALSE)/1850)*2*10))*SUM($S$18-$S$23)/16)</f>
        <v>1722.0118243243242</v>
      </c>
      <c r="L65" s="176">
        <f>((((VLOOKUP(A65,Lønnstabeller!$A$2:$CG$90,$S$9-1997+2,FALSE)/1850)*2*24)+($S$11*24))*6.33/24)+((($S$11*24)+((VLOOKUP(A65,Lønnstabeller!$A$2:$CG$90,$S$9-1997+2,FALSE)/1850)*0.45*10))*7/24)</f>
        <v>7067.9741891891881</v>
      </c>
      <c r="M65" s="177">
        <f>((((VLOOKUP(A65,Lønnstabeller!$A$2:$CG$90,$S$9-1997+2,FALSE)/1850)*2*24)+((VLOOKUP(A65,Lønnstabeller!$A$2:$CG$90,$S$9-1997+2,FALSE)/1850)*0.45*10))*16.06/24)+((($S$10*48/7)+($S$12*20/7))*16.06/24)</f>
        <v>15938.632802445298</v>
      </c>
    </row>
    <row r="66" spans="1:13">
      <c r="A66" s="174">
        <v>79</v>
      </c>
      <c r="B66" s="175">
        <f>((((VLOOKUP(A66,Lønnstabeller!$A$2:$CG$90,$S$9-1997+2,FALSE)/1850)*2*10)+((VLOOKUP(A66,Lønnstabeller!$A$2:$CG$90,$S$9-1997+2,FALSE)/1850)*1.5*6))*((SUM($P$18-$P$23)/16)))+((($S$12*4)+((VLOOKUP(A66,Lønnstabeller!$A$2:$CG$90,$S$9-1997+2,FALSE)/1850)*0.45*10))*$P$23/16)</f>
        <v>6070.9729729729725</v>
      </c>
      <c r="C66" s="176">
        <f>((((VLOOKUP(A66,Lønnstabeller!$A$2:$CG$90,$S$9-1997+2,FALSE)/1850)*2*24)+($S$10*24))*9.67/24)+((($S$11*24)+((VLOOKUP(A66,Lønnstabeller!$A$2:$CG$90,$S$9-1997+2,FALSE)/1850)*0.45*10))*2/24)</f>
        <v>9773.1005405405394</v>
      </c>
      <c r="D66" s="176">
        <f>((((VLOOKUP(A66,Lønnstabeller!$A$2:$CG$90,$S$9-1997+2,FALSE)/1850)*2*24)+((VLOOKUP(A66,Lønnstabeller!$A$2:$CG$90,$S$9-1997+2,FALSE)/1850)*0.45*10))*13.28/24)+((($S$11*48/7)+($S$12*20/7))*13.28/24)</f>
        <v>13569.068597168593</v>
      </c>
      <c r="E66" s="176">
        <f>((((VLOOKUP(A66,Lønnstabeller!$A$2:$CG$90,$S$9-1997+2,FALSE)/1850)*2*10)+((VLOOKUP(A66,Lønnstabeller!$A$2:$CG$90,$S$9-1997+2,FALSE)/1850)*1.5*6))*8.67/16)+((($S$12*4)+((VLOOKUP(A66,Lønnstabeller!$A$2:$CG$90,$S$9-1997+2,FALSE)/1850)*0.45*10))*2/16)</f>
        <v>7454.9911148648644</v>
      </c>
      <c r="F66" s="176">
        <f>((((VLOOKUP(A66,Lønnstabeller!$A$2:$CG$90,$S$9-1997+2,FALSE)/1850)*2*24)+($S$10*24))*11.33/24)+((($S$11*24)+((VLOOKUP(A66,Lønnstabeller!$A$2:$CG$90,$S$9-1997+2,FALSE)/1850)*0.45*10))*2.25/24)</f>
        <v>11436.731385135134</v>
      </c>
      <c r="G66" s="176">
        <f>((((VLOOKUP(A66,Lønnstabeller!$A$2:$CG$90,$S$9-1997+2,FALSE)/1850)*2*24)+((VLOOKUP(A66,Lønnstabeller!$A$2:$CG$90,$S$9-1997+2,FALSE)/1850)*0.45*10))*14.94/24)+((($S$10*48/7)+($S$12*20/7))*14.94/24)</f>
        <v>15265.202171814668</v>
      </c>
      <c r="H66" s="176">
        <f>(((VLOOKUP(A66,Lønnstabeller!$A$2:$CG$90,$S$9-1997+2,FALSE)/1850)*2*10)+((VLOOKUP(A66,Lønnstabeller!$A$2:$CG$90,$S$9-1997+2,FALSE)/1850)*1.5*6))*(SUM($R$18-$R$23)/16)+((($S$12*4)+((VLOOKUP(A66,Lønnstabeller!$A$2:$CG$90,$S$9-1997+2,FALSE)/1850)*0.45*10))*$R$23/16)</f>
        <v>5242.2195945945941</v>
      </c>
      <c r="I66" s="176">
        <f>((((VLOOKUP(A66,Lønnstabeller!$A$2:$CG$90,$S$9-1997+2,FALSE)/1850)*2*24)+($S$10*24))*11.33/24)+((($S$10*24)+((VLOOKUP(A66,Lønnstabeller!$A$2:$CG$90,$S$9-1997+2,FALSE)/1850)*0.45*10))*2/24)</f>
        <v>11399.048108108107</v>
      </c>
      <c r="J66" s="176">
        <f>((((VLOOKUP(A66,Lønnstabeller!$A$2:$CG$90,$S$9-1997+2,FALSE)/1850)*2*24)+((VLOOKUP(A66,Lønnstabeller!$A$2:$CG$90,$S$9-1997+2,FALSE)/1850)*0.45*10))*16.06/24)+((($S$10*48/7)+($S$12*20/7))*16.06/24)</f>
        <v>16409.581451093949</v>
      </c>
      <c r="K66" s="176">
        <f>(($S$12*4)+((VLOOKUP(A66,Lønnstabeller!$A$2:$CG$90,$S$9-1997+2,FALSE)/1850)*0.45*10))*($S$23/16)+((((VLOOKUP(A66,Lønnstabeller!$A$2:$CG$90,$S$9-1997+2,FALSE)/1850)*1.5*6)+((VLOOKUP(A66,Lønnstabeller!$A$2:$CG$90,$S$9-1997+2,FALSE)/1850)*2*10))*SUM($S$18-$S$23)/16)</f>
        <v>1772.7010135135133</v>
      </c>
      <c r="L66" s="176">
        <f>((((VLOOKUP(A66,Lønnstabeller!$A$2:$CG$90,$S$9-1997+2,FALSE)/1850)*2*24)+($S$11*24))*6.33/24)+((($S$11*24)+((VLOOKUP(A66,Lønnstabeller!$A$2:$CG$90,$S$9-1997+2,FALSE)/1850)*0.45*10))*7/24)</f>
        <v>7255.2812162162154</v>
      </c>
      <c r="M66" s="177">
        <f>((((VLOOKUP(A66,Lønnstabeller!$A$2:$CG$90,$S$9-1997+2,FALSE)/1850)*2*24)+((VLOOKUP(A66,Lønnstabeller!$A$2:$CG$90,$S$9-1997+2,FALSE)/1850)*0.45*10))*16.06/24)+((($S$10*48/7)+($S$12*20/7))*16.06/24)</f>
        <v>16409.581451093949</v>
      </c>
    </row>
    <row r="67" spans="1:13">
      <c r="A67" s="174">
        <v>80</v>
      </c>
      <c r="B67" s="175">
        <f>((((VLOOKUP(A67,Lønnstabeller!$A$2:$CG$90,$S$9-1997+2,FALSE)/1850)*2*10)+((VLOOKUP(A67,Lønnstabeller!$A$2:$CG$90,$S$9-1997+2,FALSE)/1850)*1.5*6))*((SUM($P$18-$P$23)/16)))+((($S$12*4)+((VLOOKUP(A67,Lønnstabeller!$A$2:$CG$90,$S$9-1997+2,FALSE)/1850)*0.45*10))*$P$23/16)</f>
        <v>6250.0270270270275</v>
      </c>
      <c r="C67" s="176">
        <f>((((VLOOKUP(A67,Lønnstabeller!$A$2:$CG$90,$S$9-1997+2,FALSE)/1850)*2*24)+($S$10*24))*9.67/24)+((($S$11*24)+((VLOOKUP(A67,Lønnstabeller!$A$2:$CG$90,$S$9-1997+2,FALSE)/1850)*0.45*10))*2/24)</f>
        <v>10039.51945945946</v>
      </c>
      <c r="D67" s="176">
        <f>((((VLOOKUP(A67,Lønnstabeller!$A$2:$CG$90,$S$9-1997+2,FALSE)/1850)*2*24)+((VLOOKUP(A67,Lønnstabeller!$A$2:$CG$90,$S$9-1997+2,FALSE)/1850)*0.45*10))*13.28/24)+((($S$11*48/7)+($S$12*20/7))*13.28/24)</f>
        <v>13961.636164736166</v>
      </c>
      <c r="E67" s="176">
        <f>((((VLOOKUP(A67,Lønnstabeller!$A$2:$CG$90,$S$9-1997+2,FALSE)/1850)*2*10)+((VLOOKUP(A67,Lønnstabeller!$A$2:$CG$90,$S$9-1997+2,FALSE)/1850)*1.5*6))*8.67/16)+((($S$12*4)+((VLOOKUP(A67,Lønnstabeller!$A$2:$CG$90,$S$9-1997+2,FALSE)/1850)*0.45*10))*2/16)</f>
        <v>7674.9488851351352</v>
      </c>
      <c r="F67" s="176">
        <f>((((VLOOKUP(A67,Lønnstabeller!$A$2:$CG$90,$S$9-1997+2,FALSE)/1850)*2*24)+($S$10*24))*11.33/24)+((($S$11*24)+((VLOOKUP(A67,Lønnstabeller!$A$2:$CG$90,$S$9-1997+2,FALSE)/1850)*0.45*10))*2.25/24)</f>
        <v>11748.648614864866</v>
      </c>
      <c r="G67" s="176">
        <f>((((VLOOKUP(A67,Lønnstabeller!$A$2:$CG$90,$S$9-1997+2,FALSE)/1850)*2*24)+((VLOOKUP(A67,Lønnstabeller!$A$2:$CG$90,$S$9-1997+2,FALSE)/1850)*0.45*10))*14.94/24)+((($S$10*48/7)+($S$12*20/7))*14.94/24)</f>
        <v>15706.840685328187</v>
      </c>
      <c r="H67" s="176">
        <f>(((VLOOKUP(A67,Lønnstabeller!$A$2:$CG$90,$S$9-1997+2,FALSE)/1850)*2*10)+((VLOOKUP(A67,Lønnstabeller!$A$2:$CG$90,$S$9-1997+2,FALSE)/1850)*1.5*6))*(SUM($R$18-$R$23)/16)+((($S$12*4)+((VLOOKUP(A67,Lønnstabeller!$A$2:$CG$90,$S$9-1997+2,FALSE)/1850)*0.45*10))*$R$23/16)</f>
        <v>5396.7804054054059</v>
      </c>
      <c r="I67" s="176">
        <f>((((VLOOKUP(A67,Lønnstabeller!$A$2:$CG$90,$S$9-1997+2,FALSE)/1850)*2*24)+($S$10*24))*11.33/24)+((($S$10*24)+((VLOOKUP(A67,Lønnstabeller!$A$2:$CG$90,$S$9-1997+2,FALSE)/1850)*0.45*10))*2/24)</f>
        <v>11710.331891891892</v>
      </c>
      <c r="J67" s="176">
        <f>((((VLOOKUP(A67,Lønnstabeller!$A$2:$CG$90,$S$9-1997+2,FALSE)/1850)*2*24)+((VLOOKUP(A67,Lønnstabeller!$A$2:$CG$90,$S$9-1997+2,FALSE)/1850)*0.45*10))*16.06/24)+((($S$10*48/7)+($S$12*20/7))*16.06/24)</f>
        <v>16884.328072715572</v>
      </c>
      <c r="K67" s="176">
        <f>(($S$12*4)+((VLOOKUP(A67,Lønnstabeller!$A$2:$CG$90,$S$9-1997+2,FALSE)/1850)*0.45*10))*($S$23/16)+((((VLOOKUP(A67,Lønnstabeller!$A$2:$CG$90,$S$9-1997+2,FALSE)/1850)*1.5*6)+((VLOOKUP(A67,Lønnstabeller!$A$2:$CG$90,$S$9-1997+2,FALSE)/1850)*2*10))*SUM($S$18-$S$23)/16)</f>
        <v>1823.7989864864867</v>
      </c>
      <c r="L67" s="176">
        <f>((((VLOOKUP(A67,Lønnstabeller!$A$2:$CG$90,$S$9-1997+2,FALSE)/1850)*2*24)+($S$11*24))*6.33/24)+((($S$11*24)+((VLOOKUP(A67,Lønnstabeller!$A$2:$CG$90,$S$9-1997+2,FALSE)/1850)*0.45*10))*7/24)</f>
        <v>7444.0987837837847</v>
      </c>
      <c r="M67" s="177">
        <f>((((VLOOKUP(A67,Lønnstabeller!$A$2:$CG$90,$S$9-1997+2,FALSE)/1850)*2*24)+((VLOOKUP(A67,Lønnstabeller!$A$2:$CG$90,$S$9-1997+2,FALSE)/1850)*0.45*10))*16.06/24)+((($S$10*48/7)+($S$12*20/7))*16.06/24)</f>
        <v>16884.328072715572</v>
      </c>
    </row>
    <row r="68" spans="1:13">
      <c r="A68" s="174">
        <v>81</v>
      </c>
      <c r="B68" s="175">
        <f>((((VLOOKUP(A68,Lønnstabeller!$A$2:$CG$90,$S$9-1997+2,FALSE)/1850)*2*10)+((VLOOKUP(A68,Lønnstabeller!$A$2:$CG$90,$S$9-1997+2,FALSE)/1850)*1.5*6))*((SUM($P$18-$P$23)/16)))+((($S$12*4)+((VLOOKUP(A68,Lønnstabeller!$A$2:$CG$90,$S$9-1997+2,FALSE)/1850)*0.45*10))*$P$23/16)</f>
        <v>6426.2162162162167</v>
      </c>
      <c r="C68" s="176">
        <f>((((VLOOKUP(A68,Lønnstabeller!$A$2:$CG$90,$S$9-1997+2,FALSE)/1850)*2*24)+($S$10*24))*9.67/24)+((($S$11*24)+((VLOOKUP(A68,Lønnstabeller!$A$2:$CG$90,$S$9-1997+2,FALSE)/1850)*0.45*10))*2/24)</f>
        <v>10301.675675675675</v>
      </c>
      <c r="D68" s="176">
        <f>((((VLOOKUP(A68,Lønnstabeller!$A$2:$CG$90,$S$9-1997+2,FALSE)/1850)*2*24)+((VLOOKUP(A68,Lønnstabeller!$A$2:$CG$90,$S$9-1997+2,FALSE)/1850)*0.45*10))*13.28/24)+((($S$11*48/7)+($S$12*20/7))*13.28/24)</f>
        <v>14347.922651222649</v>
      </c>
      <c r="E68" s="176">
        <f>((((VLOOKUP(A68,Lønnstabeller!$A$2:$CG$90,$S$9-1997+2,FALSE)/1850)*2*10)+((VLOOKUP(A68,Lønnstabeller!$A$2:$CG$90,$S$9-1997+2,FALSE)/1850)*1.5*6))*8.67/16)+((($S$12*4)+((VLOOKUP(A68,Lønnstabeller!$A$2:$CG$90,$S$9-1997+2,FALSE)/1850)*0.45*10))*2/16)</f>
        <v>7891.3873310810814</v>
      </c>
      <c r="F68" s="176">
        <f>((((VLOOKUP(A68,Lønnstabeller!$A$2:$CG$90,$S$9-1997+2,FALSE)/1850)*2*24)+($S$10*24))*11.33/24)+((($S$11*24)+((VLOOKUP(A68,Lønnstabeller!$A$2:$CG$90,$S$9-1997+2,FALSE)/1850)*0.45*10))*2.25/24)</f>
        <v>12055.575168918918</v>
      </c>
      <c r="G68" s="176">
        <f>((((VLOOKUP(A68,Lønnstabeller!$A$2:$CG$90,$S$9-1997+2,FALSE)/1850)*2*24)+((VLOOKUP(A68,Lønnstabeller!$A$2:$CG$90,$S$9-1997+2,FALSE)/1850)*0.45*10))*14.94/24)+((($S$10*48/7)+($S$12*20/7))*14.94/24)</f>
        <v>16141.412982625481</v>
      </c>
      <c r="H68" s="176">
        <f>(((VLOOKUP(A68,Lønnstabeller!$A$2:$CG$90,$S$9-1997+2,FALSE)/1850)*2*10)+((VLOOKUP(A68,Lønnstabeller!$A$2:$CG$90,$S$9-1997+2,FALSE)/1850)*1.5*6))*(SUM($R$18-$R$23)/16)+((($S$12*4)+((VLOOKUP(A68,Lønnstabeller!$A$2:$CG$90,$S$9-1997+2,FALSE)/1850)*0.45*10))*$R$23/16)</f>
        <v>5548.8682432432433</v>
      </c>
      <c r="I68" s="176">
        <f>((((VLOOKUP(A68,Lønnstabeller!$A$2:$CG$90,$S$9-1997+2,FALSE)/1850)*2*24)+($S$10*24))*11.33/24)+((($S$10*24)+((VLOOKUP(A68,Lønnstabeller!$A$2:$CG$90,$S$9-1997+2,FALSE)/1850)*0.45*10))*2/24)</f>
        <v>12016.635135135135</v>
      </c>
      <c r="J68" s="176">
        <f>((((VLOOKUP(A68,Lønnstabeller!$A$2:$CG$90,$S$9-1997+2,FALSE)/1850)*2*24)+((VLOOKUP(A68,Lønnstabeller!$A$2:$CG$90,$S$9-1997+2,FALSE)/1850)*0.45*10))*16.06/24)+((($S$10*48/7)+($S$12*20/7))*16.06/24)</f>
        <v>17351.478748391244</v>
      </c>
      <c r="K68" s="176">
        <f>(($S$12*4)+((VLOOKUP(A68,Lønnstabeller!$A$2:$CG$90,$S$9-1997+2,FALSE)/1850)*0.45*10))*($S$23/16)+((((VLOOKUP(A68,Lønnstabeller!$A$2:$CG$90,$S$9-1997+2,FALSE)/1850)*1.5*6)+((VLOOKUP(A68,Lønnstabeller!$A$2:$CG$90,$S$9-1997+2,FALSE)/1850)*2*10))*SUM($S$18-$S$23)/16)</f>
        <v>1874.0793918918921</v>
      </c>
      <c r="L68" s="176">
        <f>((((VLOOKUP(A68,Lønnstabeller!$A$2:$CG$90,$S$9-1997+2,FALSE)/1850)*2*24)+($S$11*24))*6.33/24)+((($S$11*24)+((VLOOKUP(A68,Lønnstabeller!$A$2:$CG$90,$S$9-1997+2,FALSE)/1850)*0.45*10))*7/24)</f>
        <v>7629.89527027027</v>
      </c>
      <c r="M68" s="177">
        <f>((((VLOOKUP(A68,Lønnstabeller!$A$2:$CG$90,$S$9-1997+2,FALSE)/1850)*2*24)+((VLOOKUP(A68,Lønnstabeller!$A$2:$CG$90,$S$9-1997+2,FALSE)/1850)*0.45*10))*16.06/24)+((($S$10*48/7)+($S$12*20/7))*16.06/24)</f>
        <v>17351.478748391244</v>
      </c>
    </row>
    <row r="69" spans="1:13">
      <c r="A69" s="174">
        <v>82</v>
      </c>
      <c r="B69" s="175">
        <f>((((VLOOKUP(A69,Lønnstabeller!$A$2:$CG$90,$S$9-1997+2,FALSE)/1850)*2*10)+((VLOOKUP(A69,Lønnstabeller!$A$2:$CG$90,$S$9-1997+2,FALSE)/1850)*1.5*6))*((SUM($P$18-$P$23)/16)))+((($S$12*4)+((VLOOKUP(A69,Lønnstabeller!$A$2:$CG$90,$S$9-1997+2,FALSE)/1850)*0.45*10))*$P$23/16)</f>
        <v>6595.9594594594591</v>
      </c>
      <c r="C69" s="176">
        <f>((((VLOOKUP(A69,Lønnstabeller!$A$2:$CG$90,$S$9-1997+2,FALSE)/1850)*2*24)+($S$10*24))*9.67/24)+((($S$11*24)+((VLOOKUP(A69,Lønnstabeller!$A$2:$CG$90,$S$9-1997+2,FALSE)/1850)*0.45*10))*2/24)</f>
        <v>10554.24081081081</v>
      </c>
      <c r="D69" s="176">
        <f>((((VLOOKUP(A69,Lønnstabeller!$A$2:$CG$90,$S$9-1997+2,FALSE)/1850)*2*24)+((VLOOKUP(A69,Lønnstabeller!$A$2:$CG$90,$S$9-1997+2,FALSE)/1850)*0.45*10))*13.28/24)+((($S$11*48/7)+($S$12*20/7))*13.28/24)</f>
        <v>14720.076705276706</v>
      </c>
      <c r="E69" s="176">
        <f>((((VLOOKUP(A69,Lønnstabeller!$A$2:$CG$90,$S$9-1997+2,FALSE)/1850)*2*10)+((VLOOKUP(A69,Lønnstabeller!$A$2:$CG$90,$S$9-1997+2,FALSE)/1850)*1.5*6))*8.67/16)+((($S$12*4)+((VLOOKUP(A69,Lønnstabeller!$A$2:$CG$90,$S$9-1997+2,FALSE)/1850)*0.45*10))*2/16)</f>
        <v>8099.9072972972972</v>
      </c>
      <c r="F69" s="176">
        <f>((((VLOOKUP(A69,Lønnstabeller!$A$2:$CG$90,$S$9-1997+2,FALSE)/1850)*2*24)+($S$10*24))*11.33/24)+((($S$11*24)+((VLOOKUP(A69,Lønnstabeller!$A$2:$CG$90,$S$9-1997+2,FALSE)/1850)*0.45*10))*2.25/24)</f>
        <v>12351.272702702703</v>
      </c>
      <c r="G69" s="176">
        <f>((((VLOOKUP(A69,Lønnstabeller!$A$2:$CG$90,$S$9-1997+2,FALSE)/1850)*2*24)+((VLOOKUP(A69,Lønnstabeller!$A$2:$CG$90,$S$9-1997+2,FALSE)/1850)*0.45*10))*14.94/24)+((($S$10*48/7)+($S$12*20/7))*14.94/24)</f>
        <v>16560.086293436292</v>
      </c>
      <c r="H69" s="176">
        <f>(((VLOOKUP(A69,Lønnstabeller!$A$2:$CG$90,$S$9-1997+2,FALSE)/1850)*2*10)+((VLOOKUP(A69,Lønnstabeller!$A$2:$CG$90,$S$9-1997+2,FALSE)/1850)*1.5*6))*(SUM($R$18-$R$23)/16)+((($S$12*4)+((VLOOKUP(A69,Lønnstabeller!$A$2:$CG$90,$S$9-1997+2,FALSE)/1850)*0.45*10))*$R$23/16)</f>
        <v>5695.3918918918916</v>
      </c>
      <c r="I69" s="176">
        <f>((((VLOOKUP(A69,Lønnstabeller!$A$2:$CG$90,$S$9-1997+2,FALSE)/1850)*2*24)+($S$10*24))*11.33/24)+((($S$10*24)+((VLOOKUP(A69,Lønnstabeller!$A$2:$CG$90,$S$9-1997+2,FALSE)/1850)*0.45*10))*2/24)</f>
        <v>12311.732162162163</v>
      </c>
      <c r="J69" s="176">
        <f>((((VLOOKUP(A69,Lønnstabeller!$A$2:$CG$90,$S$9-1997+2,FALSE)/1850)*2*24)+((VLOOKUP(A69,Lønnstabeller!$A$2:$CG$90,$S$9-1997+2,FALSE)/1850)*0.45*10))*16.06/24)+((($S$10*48/7)+($S$12*20/7))*16.06/24)</f>
        <v>17801.538545688545</v>
      </c>
      <c r="K69" s="176">
        <f>(($S$12*4)+((VLOOKUP(A69,Lønnstabeller!$A$2:$CG$90,$S$9-1997+2,FALSE)/1850)*0.45*10))*($S$23/16)+((((VLOOKUP(A69,Lønnstabeller!$A$2:$CG$90,$S$9-1997+2,FALSE)/1850)*1.5*6)+((VLOOKUP(A69,Lønnstabeller!$A$2:$CG$90,$S$9-1997+2,FALSE)/1850)*2*10))*SUM($S$18-$S$23)/16)</f>
        <v>1922.52027027027</v>
      </c>
      <c r="L69" s="176">
        <f>((((VLOOKUP(A69,Lønnstabeller!$A$2:$CG$90,$S$9-1997+2,FALSE)/1850)*2*24)+($S$11*24))*6.33/24)+((($S$11*24)+((VLOOKUP(A69,Lønnstabeller!$A$2:$CG$90,$S$9-1997+2,FALSE)/1850)*0.45*10))*7/24)</f>
        <v>7808.8943243243248</v>
      </c>
      <c r="M69" s="177">
        <f>((((VLOOKUP(A69,Lønnstabeller!$A$2:$CG$90,$S$9-1997+2,FALSE)/1850)*2*24)+((VLOOKUP(A69,Lønnstabeller!$A$2:$CG$90,$S$9-1997+2,FALSE)/1850)*0.45*10))*16.06/24)+((($S$10*48/7)+($S$12*20/7))*16.06/24)</f>
        <v>17801.538545688545</v>
      </c>
    </row>
    <row r="70" spans="1:13">
      <c r="A70" s="174">
        <v>83</v>
      </c>
      <c r="B70" s="175">
        <f>((((VLOOKUP(A70,Lønnstabeller!$A$2:$CG$90,$S$9-1997+2,FALSE)/1850)*2*10)+((VLOOKUP(A70,Lønnstabeller!$A$2:$CG$90,$S$9-1997+2,FALSE)/1850)*1.5*6))*((SUM($P$18-$P$23)/16)))+((($S$12*4)+((VLOOKUP(A70,Lønnstabeller!$A$2:$CG$90,$S$9-1997+2,FALSE)/1850)*0.45*10))*$P$23/16)</f>
        <v>6764.27027027027</v>
      </c>
      <c r="C70" s="176">
        <f>((((VLOOKUP(A70,Lønnstabeller!$A$2:$CG$90,$S$9-1997+2,FALSE)/1850)*2*24)+($S$10*24))*9.67/24)+((($S$11*24)+((VLOOKUP(A70,Lønnstabeller!$A$2:$CG$90,$S$9-1997+2,FALSE)/1850)*0.45*10))*2/24)</f>
        <v>10804.674594594595</v>
      </c>
      <c r="D70" s="176">
        <f>((((VLOOKUP(A70,Lønnstabeller!$A$2:$CG$90,$S$9-1997+2,FALSE)/1850)*2*24)+((VLOOKUP(A70,Lønnstabeller!$A$2:$CG$90,$S$9-1997+2,FALSE)/1850)*0.45*10))*13.28/24)+((($S$11*48/7)+($S$12*20/7))*13.28/24)</f>
        <v>15089.090218790217</v>
      </c>
      <c r="E70" s="176">
        <f>((((VLOOKUP(A70,Lønnstabeller!$A$2:$CG$90,$S$9-1997+2,FALSE)/1850)*2*10)+((VLOOKUP(A70,Lønnstabeller!$A$2:$CG$90,$S$9-1997+2,FALSE)/1850)*1.5*6))*8.67/16)+((($S$12*4)+((VLOOKUP(A70,Lønnstabeller!$A$2:$CG$90,$S$9-1997+2,FALSE)/1850)*0.45*10))*2/16)</f>
        <v>8306.6676013513515</v>
      </c>
      <c r="F70" s="176">
        <f>((((VLOOKUP(A70,Lønnstabeller!$A$2:$CG$90,$S$9-1997+2,FALSE)/1850)*2*24)+($S$10*24))*11.33/24)+((($S$11*24)+((VLOOKUP(A70,Lønnstabeller!$A$2:$CG$90,$S$9-1997+2,FALSE)/1850)*0.45*10))*2.25/24)</f>
        <v>12644.474898648648</v>
      </c>
      <c r="G70" s="176">
        <f>((((VLOOKUP(A70,Lønnstabeller!$A$2:$CG$90,$S$9-1997+2,FALSE)/1850)*2*24)+((VLOOKUP(A70,Lønnstabeller!$A$2:$CG$90,$S$9-1997+2,FALSE)/1850)*0.45*10))*14.94/24)+((($S$10*48/7)+($S$12*20/7))*14.94/24)</f>
        <v>16975.226496138996</v>
      </c>
      <c r="H70" s="176">
        <f>(((VLOOKUP(A70,Lønnstabeller!$A$2:$CG$90,$S$9-1997+2,FALSE)/1850)*2*10)+((VLOOKUP(A70,Lønnstabeller!$A$2:$CG$90,$S$9-1997+2,FALSE)/1850)*1.5*6))*(SUM($R$18-$R$23)/16)+((($S$12*4)+((VLOOKUP(A70,Lønnstabeller!$A$2:$CG$90,$S$9-1997+2,FALSE)/1850)*0.45*10))*$R$23/16)</f>
        <v>5840.6790540540542</v>
      </c>
      <c r="I70" s="176">
        <f>((((VLOOKUP(A70,Lønnstabeller!$A$2:$CG$90,$S$9-1997+2,FALSE)/1850)*2*24)+($S$10*24))*11.33/24)+((($S$10*24)+((VLOOKUP(A70,Lønnstabeller!$A$2:$CG$90,$S$9-1997+2,FALSE)/1850)*0.45*10))*2/24)</f>
        <v>12604.338918918918</v>
      </c>
      <c r="J70" s="176">
        <f>((((VLOOKUP(A70,Lønnstabeller!$A$2:$CG$90,$S$9-1997+2,FALSE)/1850)*2*24)+((VLOOKUP(A70,Lønnstabeller!$A$2:$CG$90,$S$9-1997+2,FALSE)/1850)*0.45*10))*16.06/24)+((($S$10*48/7)+($S$12*20/7))*16.06/24)</f>
        <v>18247.800370012868</v>
      </c>
      <c r="K70" s="176">
        <f>(($S$12*4)+((VLOOKUP(A70,Lønnstabeller!$A$2:$CG$90,$S$9-1997+2,FALSE)/1850)*0.45*10))*($S$23/16)+((((VLOOKUP(A70,Lønnstabeller!$A$2:$CG$90,$S$9-1997+2,FALSE)/1850)*1.5*6)+((VLOOKUP(A70,Lønnstabeller!$A$2:$CG$90,$S$9-1997+2,FALSE)/1850)*2*10))*SUM($S$18-$S$23)/16)</f>
        <v>1970.552364864865</v>
      </c>
      <c r="L70" s="176">
        <f>((((VLOOKUP(A70,Lønnstabeller!$A$2:$CG$90,$S$9-1997+2,FALSE)/1850)*2*24)+($S$11*24))*6.33/24)+((($S$11*24)+((VLOOKUP(A70,Lønnstabeller!$A$2:$CG$90,$S$9-1997+2,FALSE)/1850)*0.45*10))*7/24)</f>
        <v>7986.3828378378375</v>
      </c>
      <c r="M70" s="177">
        <f>((((VLOOKUP(A70,Lønnstabeller!$A$2:$CG$90,$S$9-1997+2,FALSE)/1850)*2*24)+((VLOOKUP(A70,Lønnstabeller!$A$2:$CG$90,$S$9-1997+2,FALSE)/1850)*0.45*10))*16.06/24)+((($S$10*48/7)+($S$12*20/7))*16.06/24)</f>
        <v>18247.800370012868</v>
      </c>
    </row>
    <row r="71" spans="1:13">
      <c r="A71" s="174">
        <v>84</v>
      </c>
      <c r="B71" s="175">
        <f>((((VLOOKUP(A71,Lønnstabeller!$A$2:$CG$90,$S$9-1997+2,FALSE)/1850)*2*10)+((VLOOKUP(A71,Lønnstabeller!$A$2:$CG$90,$S$9-1997+2,FALSE)/1850)*1.5*6))*((SUM($P$18-$P$23)/16)))+((($S$12*4)+((VLOOKUP(A71,Lønnstabeller!$A$2:$CG$90,$S$9-1997+2,FALSE)/1850)*0.45*10))*$P$23/16)</f>
        <v>6933.2972972972975</v>
      </c>
      <c r="C71" s="176">
        <f>((((VLOOKUP(A71,Lønnstabeller!$A$2:$CG$90,$S$9-1997+2,FALSE)/1850)*2*24)+($S$10*24))*9.67/24)+((($S$11*24)+((VLOOKUP(A71,Lønnstabeller!$A$2:$CG$90,$S$9-1997+2,FALSE)/1850)*0.45*10))*2/24)</f>
        <v>11056.174054054056</v>
      </c>
      <c r="D71" s="176">
        <f>((((VLOOKUP(A71,Lønnstabeller!$A$2:$CG$90,$S$9-1997+2,FALSE)/1850)*2*24)+((VLOOKUP(A71,Lønnstabeller!$A$2:$CG$90,$S$9-1997+2,FALSE)/1850)*0.45*10))*13.28/24)+((($S$11*48/7)+($S$12*20/7))*13.28/24)</f>
        <v>15459.674002574004</v>
      </c>
      <c r="E71" s="176">
        <f>((((VLOOKUP(A71,Lønnstabeller!$A$2:$CG$90,$S$9-1997+2,FALSE)/1850)*2*10)+((VLOOKUP(A71,Lønnstabeller!$A$2:$CG$90,$S$9-1997+2,FALSE)/1850)*1.5*6))*8.67/16)+((($S$12*4)+((VLOOKUP(A71,Lønnstabeller!$A$2:$CG$90,$S$9-1997+2,FALSE)/1850)*0.45*10))*2/16)</f>
        <v>8514.3077364864876</v>
      </c>
      <c r="F71" s="176">
        <f>((((VLOOKUP(A71,Lønnstabeller!$A$2:$CG$90,$S$9-1997+2,FALSE)/1850)*2*24)+($S$10*24))*11.33/24)+((($S$11*24)+((VLOOKUP(A71,Lønnstabeller!$A$2:$CG$90,$S$9-1997+2,FALSE)/1850)*0.45*10))*2.25/24)</f>
        <v>12938.924763513516</v>
      </c>
      <c r="G71" s="176">
        <f>((((VLOOKUP(A71,Lønnstabeller!$A$2:$CG$90,$S$9-1997+2,FALSE)/1850)*2*24)+((VLOOKUP(A71,Lønnstabeller!$A$2:$CG$90,$S$9-1997+2,FALSE)/1850)*0.45*10))*14.94/24)+((($S$10*48/7)+($S$12*20/7))*14.94/24)</f>
        <v>17392.133252895757</v>
      </c>
      <c r="H71" s="176">
        <f>(((VLOOKUP(A71,Lønnstabeller!$A$2:$CG$90,$S$9-1997+2,FALSE)/1850)*2*10)+((VLOOKUP(A71,Lønnstabeller!$A$2:$CG$90,$S$9-1997+2,FALSE)/1850)*1.5*6))*(SUM($R$18-$R$23)/16)+((($S$12*4)+((VLOOKUP(A71,Lønnstabeller!$A$2:$CG$90,$S$9-1997+2,FALSE)/1850)*0.45*10))*$R$23/16)</f>
        <v>5986.58445945946</v>
      </c>
      <c r="I71" s="176">
        <f>((((VLOOKUP(A71,Lønnstabeller!$A$2:$CG$90,$S$9-1997+2,FALSE)/1850)*2*24)+($S$10*24))*11.33/24)+((($S$10*24)+((VLOOKUP(A71,Lønnstabeller!$A$2:$CG$90,$S$9-1997+2,FALSE)/1850)*0.45*10))*2/24)</f>
        <v>12898.190810810813</v>
      </c>
      <c r="J71" s="176">
        <f>((((VLOOKUP(A71,Lønnstabeller!$A$2:$CG$90,$S$9-1997+2,FALSE)/1850)*2*24)+((VLOOKUP(A71,Lønnstabeller!$A$2:$CG$90,$S$9-1997+2,FALSE)/1850)*0.45*10))*16.06/24)+((($S$10*48/7)+($S$12*20/7))*16.06/24)</f>
        <v>18695.96118082368</v>
      </c>
      <c r="K71" s="176">
        <f>(($S$12*4)+((VLOOKUP(A71,Lønnstabeller!$A$2:$CG$90,$S$9-1997+2,FALSE)/1850)*0.45*10))*($S$23/16)+((((VLOOKUP(A71,Lønnstabeller!$A$2:$CG$90,$S$9-1997+2,FALSE)/1850)*1.5*6)+((VLOOKUP(A71,Lønnstabeller!$A$2:$CG$90,$S$9-1997+2,FALSE)/1850)*2*10))*SUM($S$18-$S$23)/16)</f>
        <v>2018.7888513513517</v>
      </c>
      <c r="L71" s="176">
        <f>((((VLOOKUP(A71,Lønnstabeller!$A$2:$CG$90,$S$9-1997+2,FALSE)/1850)*2*24)+($S$11*24))*6.33/24)+((($S$11*24)+((VLOOKUP(A71,Lønnstabeller!$A$2:$CG$90,$S$9-1997+2,FALSE)/1850)*0.45*10))*7/24)</f>
        <v>8164.6266216216227</v>
      </c>
      <c r="M71" s="177">
        <f>((((VLOOKUP(A71,Lønnstabeller!$A$2:$CG$90,$S$9-1997+2,FALSE)/1850)*2*24)+((VLOOKUP(A71,Lønnstabeller!$A$2:$CG$90,$S$9-1997+2,FALSE)/1850)*0.45*10))*16.06/24)+((($S$10*48/7)+($S$12*20/7))*16.06/24)</f>
        <v>18695.96118082368</v>
      </c>
    </row>
    <row r="72" spans="1:13">
      <c r="A72" s="174">
        <v>85</v>
      </c>
      <c r="B72" s="175">
        <f>((((VLOOKUP(A72,Lønnstabeller!$A$2:$CG$90,$S$9-1997+2,FALSE)/1850)*2*10)+((VLOOKUP(A72,Lønnstabeller!$A$2:$CG$90,$S$9-1997+2,FALSE)/1850)*1.5*6))*((SUM($P$18-$P$23)/16)))+((($S$12*4)+((VLOOKUP(A72,Lønnstabeller!$A$2:$CG$90,$S$9-1997+2,FALSE)/1850)*0.45*10))*$P$23/16)</f>
        <v>7146.0135135135124</v>
      </c>
      <c r="C72" s="176">
        <f>((((VLOOKUP(A72,Lønnstabeller!$A$2:$CG$90,$S$9-1997+2,FALSE)/1850)*2*24)+($S$10*24))*9.67/24)+((($S$11*24)+((VLOOKUP(A72,Lønnstabeller!$A$2:$CG$90,$S$9-1997+2,FALSE)/1850)*0.45*10))*2/24)</f>
        <v>11372.679729729729</v>
      </c>
      <c r="D72" s="176">
        <f>((((VLOOKUP(A72,Lønnstabeller!$A$2:$CG$90,$S$9-1997+2,FALSE)/1850)*2*24)+((VLOOKUP(A72,Lønnstabeller!$A$2:$CG$90,$S$9-1997+2,FALSE)/1850)*0.45*10))*13.28/24)+((($S$11*48/7)+($S$12*20/7))*13.28/24)</f>
        <v>15926.044272844272</v>
      </c>
      <c r="E72" s="176">
        <f>((((VLOOKUP(A72,Lønnstabeller!$A$2:$CG$90,$S$9-1997+2,FALSE)/1850)*2*10)+((VLOOKUP(A72,Lønnstabeller!$A$2:$CG$90,$S$9-1997+2,FALSE)/1850)*1.5*6))*8.67/16)+((($S$12*4)+((VLOOKUP(A72,Lønnstabeller!$A$2:$CG$90,$S$9-1997+2,FALSE)/1850)*0.45*10))*2/16)</f>
        <v>8775.6175675675677</v>
      </c>
      <c r="F72" s="176">
        <f>((((VLOOKUP(A72,Lønnstabeller!$A$2:$CG$90,$S$9-1997+2,FALSE)/1850)*2*24)+($S$10*24))*11.33/24)+((($S$11*24)+((VLOOKUP(A72,Lønnstabeller!$A$2:$CG$90,$S$9-1997+2,FALSE)/1850)*0.45*10))*2.25/24)</f>
        <v>13309.482432432433</v>
      </c>
      <c r="G72" s="176">
        <f>((((VLOOKUP(A72,Lønnstabeller!$A$2:$CG$90,$S$9-1997+2,FALSE)/1850)*2*24)+((VLOOKUP(A72,Lønnstabeller!$A$2:$CG$90,$S$9-1997+2,FALSE)/1850)*0.45*10))*14.94/24)+((($S$10*48/7)+($S$12*20/7))*14.94/24)</f>
        <v>17916.799806949806</v>
      </c>
      <c r="H72" s="176">
        <f>(((VLOOKUP(A72,Lønnstabeller!$A$2:$CG$90,$S$9-1997+2,FALSE)/1850)*2*10)+((VLOOKUP(A72,Lønnstabeller!$A$2:$CG$90,$S$9-1997+2,FALSE)/1850)*1.5*6))*(SUM($R$18-$R$23)/16)+((($S$12*4)+((VLOOKUP(A72,Lønnstabeller!$A$2:$CG$90,$S$9-1997+2,FALSE)/1850)*0.45*10))*$R$23/16)</f>
        <v>6170.2027027027016</v>
      </c>
      <c r="I72" s="176">
        <f>((((VLOOKUP(A72,Lønnstabeller!$A$2:$CG$90,$S$9-1997+2,FALSE)/1850)*2*24)+($S$10*24))*11.33/24)+((($S$10*24)+((VLOOKUP(A72,Lønnstabeller!$A$2:$CG$90,$S$9-1997+2,FALSE)/1850)*0.45*10))*2/24)</f>
        <v>13267.995945945946</v>
      </c>
      <c r="J72" s="176">
        <f>((((VLOOKUP(A72,Lønnstabeller!$A$2:$CG$90,$S$9-1997+2,FALSE)/1850)*2*24)+((VLOOKUP(A72,Lønnstabeller!$A$2:$CG$90,$S$9-1997+2,FALSE)/1850)*0.45*10))*16.06/24)+((($S$10*48/7)+($S$12*20/7))*16.06/24)</f>
        <v>19259.960167310164</v>
      </c>
      <c r="K72" s="176">
        <f>(($S$12*4)+((VLOOKUP(A72,Lønnstabeller!$A$2:$CG$90,$S$9-1997+2,FALSE)/1850)*0.45*10))*($S$23/16)+((((VLOOKUP(A72,Lønnstabeller!$A$2:$CG$90,$S$9-1997+2,FALSE)/1850)*1.5*6)+((VLOOKUP(A72,Lønnstabeller!$A$2:$CG$90,$S$9-1997+2,FALSE)/1850)*2*10))*SUM($S$18-$S$23)/16)</f>
        <v>2079.4932432432429</v>
      </c>
      <c r="L72" s="176">
        <f>((((VLOOKUP(A72,Lønnstabeller!$A$2:$CG$90,$S$9-1997+2,FALSE)/1850)*2*24)+($S$11*24))*6.33/24)+((($S$11*24)+((VLOOKUP(A72,Lønnstabeller!$A$2:$CG$90,$S$9-1997+2,FALSE)/1850)*0.45*10))*7/24)</f>
        <v>8388.9418918918909</v>
      </c>
      <c r="M72" s="177">
        <f>((((VLOOKUP(A72,Lønnstabeller!$A$2:$CG$90,$S$9-1997+2,FALSE)/1850)*2*24)+((VLOOKUP(A72,Lønnstabeller!$A$2:$CG$90,$S$9-1997+2,FALSE)/1850)*0.45*10))*16.06/24)+((($S$10*48/7)+($S$12*20/7))*16.06/24)</f>
        <v>19259.960167310164</v>
      </c>
    </row>
    <row r="73" spans="1:13">
      <c r="A73" s="174">
        <v>86</v>
      </c>
      <c r="B73" s="175">
        <f>((((VLOOKUP(A73,Lønnstabeller!$A$2:$CG$90,$S$9-1997+2,FALSE)/1850)*2*10)+((VLOOKUP(A73,Lønnstabeller!$A$2:$CG$90,$S$9-1997+2,FALSE)/1850)*1.5*6))*((SUM($P$18-$P$23)/16)))+((($S$12*4)+((VLOOKUP(A73,Lønnstabeller!$A$2:$CG$90,$S$9-1997+2,FALSE)/1850)*0.45*10))*$P$23/16)</f>
        <v>7355.1486486486483</v>
      </c>
      <c r="C73" s="176">
        <f>((((VLOOKUP(A73,Lønnstabeller!$A$2:$CG$90,$S$9-1997+2,FALSE)/1850)*2*24)+($S$10*24))*9.67/24)+((($S$11*24)+((VLOOKUP(A73,Lønnstabeller!$A$2:$CG$90,$S$9-1997+2,FALSE)/1850)*0.45*10))*2/24)</f>
        <v>11683.857027027028</v>
      </c>
      <c r="D73" s="176">
        <f>((((VLOOKUP(A73,Lønnstabeller!$A$2:$CG$90,$S$9-1997+2,FALSE)/1850)*2*24)+((VLOOKUP(A73,Lønnstabeller!$A$2:$CG$90,$S$9-1997+2,FALSE)/1850)*0.45*10))*13.28/24)+((($S$11*48/7)+($S$12*20/7))*13.28/24)</f>
        <v>16384.563191763194</v>
      </c>
      <c r="E73" s="176">
        <f>((((VLOOKUP(A73,Lønnstabeller!$A$2:$CG$90,$S$9-1997+2,FALSE)/1850)*2*10)+((VLOOKUP(A73,Lønnstabeller!$A$2:$CG$90,$S$9-1997+2,FALSE)/1850)*1.5*6))*8.67/16)+((($S$12*4)+((VLOOKUP(A73,Lønnstabeller!$A$2:$CG$90,$S$9-1997+2,FALSE)/1850)*0.45*10))*2/16)</f>
        <v>9032.5282432432432</v>
      </c>
      <c r="F73" s="176">
        <f>((((VLOOKUP(A73,Lønnstabeller!$A$2:$CG$90,$S$9-1997+2,FALSE)/1850)*2*24)+($S$10*24))*11.33/24)+((($S$11*24)+((VLOOKUP(A73,Lønnstabeller!$A$2:$CG$90,$S$9-1997+2,FALSE)/1850)*0.45*10))*2.25/24)</f>
        <v>13673.801756756759</v>
      </c>
      <c r="G73" s="176">
        <f>((((VLOOKUP(A73,Lønnstabeller!$A$2:$CG$90,$S$9-1997+2,FALSE)/1850)*2*24)+((VLOOKUP(A73,Lønnstabeller!$A$2:$CG$90,$S$9-1997+2,FALSE)/1850)*0.45*10))*14.94/24)+((($S$10*48/7)+($S$12*20/7))*14.94/24)</f>
        <v>18432.633590733592</v>
      </c>
      <c r="H73" s="176">
        <f>(((VLOOKUP(A73,Lønnstabeller!$A$2:$CG$90,$S$9-1997+2,FALSE)/1850)*2*10)+((VLOOKUP(A73,Lønnstabeller!$A$2:$CG$90,$S$9-1997+2,FALSE)/1850)*1.5*6))*(SUM($R$18-$R$23)/16)+((($S$12*4)+((VLOOKUP(A73,Lønnstabeller!$A$2:$CG$90,$S$9-1997+2,FALSE)/1850)*0.45*10))*$R$23/16)</f>
        <v>6350.72972972973</v>
      </c>
      <c r="I73" s="176">
        <f>((((VLOOKUP(A73,Lønnstabeller!$A$2:$CG$90,$S$9-1997+2,FALSE)/1850)*2*24)+($S$10*24))*11.33/24)+((($S$10*24)+((VLOOKUP(A73,Lønnstabeller!$A$2:$CG$90,$S$9-1997+2,FALSE)/1850)*0.45*10))*2/24)</f>
        <v>13631.575405405409</v>
      </c>
      <c r="J73" s="176">
        <f>((((VLOOKUP(A73,Lønnstabeller!$A$2:$CG$90,$S$9-1997+2,FALSE)/1850)*2*24)+((VLOOKUP(A73,Lønnstabeller!$A$2:$CG$90,$S$9-1997+2,FALSE)/1850)*0.45*10))*16.06/24)+((($S$10*48/7)+($S$12*20/7))*16.06/24)</f>
        <v>19814.464221364222</v>
      </c>
      <c r="K73" s="176">
        <f>(($S$12*4)+((VLOOKUP(A73,Lønnstabeller!$A$2:$CG$90,$S$9-1997+2,FALSE)/1850)*0.45*10))*($S$23/16)+((((VLOOKUP(A73,Lønnstabeller!$A$2:$CG$90,$S$9-1997+2,FALSE)/1850)*1.5*6)+((VLOOKUP(A73,Lønnstabeller!$A$2:$CG$90,$S$9-1997+2,FALSE)/1850)*2*10))*SUM($S$18-$S$23)/16)</f>
        <v>2139.1756756756758</v>
      </c>
      <c r="L73" s="176">
        <f>((((VLOOKUP(A73,Lønnstabeller!$A$2:$CG$90,$S$9-1997+2,FALSE)/1850)*2*24)+($S$11*24))*6.33/24)+((($S$11*24)+((VLOOKUP(A73,Lønnstabeller!$A$2:$CG$90,$S$9-1997+2,FALSE)/1850)*0.45*10))*7/24)</f>
        <v>8609.4808108108118</v>
      </c>
      <c r="M73" s="177">
        <f>((((VLOOKUP(A73,Lønnstabeller!$A$2:$CG$90,$S$9-1997+2,FALSE)/1850)*2*24)+((VLOOKUP(A73,Lønnstabeller!$A$2:$CG$90,$S$9-1997+2,FALSE)/1850)*0.45*10))*16.06/24)+((($S$10*48/7)+($S$12*20/7))*16.06/24)</f>
        <v>19814.464221364222</v>
      </c>
    </row>
    <row r="74" spans="1:13">
      <c r="A74" s="174">
        <v>87</v>
      </c>
      <c r="B74" s="175">
        <f>((((VLOOKUP(A74,Lønnstabeller!$A$2:$CG$90,$S$9-1997+2,FALSE)/1850)*2*10)+((VLOOKUP(A74,Lønnstabeller!$A$2:$CG$90,$S$9-1997+2,FALSE)/1850)*1.5*6))*((SUM($P$18-$P$23)/16)))+((($S$12*4)+((VLOOKUP(A74,Lønnstabeller!$A$2:$CG$90,$S$9-1997+2,FALSE)/1850)*0.45*10))*$P$23/16)</f>
        <v>7570.0135135135133</v>
      </c>
      <c r="C74" s="176">
        <f>((((VLOOKUP(A74,Lønnstabeller!$A$2:$CG$90,$S$9-1997+2,FALSE)/1850)*2*24)+($S$10*24))*9.67/24)+((($S$11*24)+((VLOOKUP(A74,Lønnstabeller!$A$2:$CG$90,$S$9-1997+2,FALSE)/1850)*0.45*10))*2/24)</f>
        <v>12003.559729729728</v>
      </c>
      <c r="D74" s="176">
        <f>((((VLOOKUP(A74,Lønnstabeller!$A$2:$CG$90,$S$9-1997+2,FALSE)/1850)*2*24)+((VLOOKUP(A74,Lønnstabeller!$A$2:$CG$90,$S$9-1997+2,FALSE)/1850)*0.45*10))*13.28/24)+((($S$11*48/7)+($S$12*20/7))*13.28/24)</f>
        <v>16855.644272844271</v>
      </c>
      <c r="E74" s="176">
        <f>((((VLOOKUP(A74,Lønnstabeller!$A$2:$CG$90,$S$9-1997+2,FALSE)/1850)*2*10)+((VLOOKUP(A74,Lønnstabeller!$A$2:$CG$90,$S$9-1997+2,FALSE)/1850)*1.5*6))*8.67/16)+((($S$12*4)+((VLOOKUP(A74,Lønnstabeller!$A$2:$CG$90,$S$9-1997+2,FALSE)/1850)*0.45*10))*2/16)</f>
        <v>9296.4775675675683</v>
      </c>
      <c r="F74" s="176">
        <f>((((VLOOKUP(A74,Lønnstabeller!$A$2:$CG$90,$S$9-1997+2,FALSE)/1850)*2*24)+($S$10*24))*11.33/24)+((($S$11*24)+((VLOOKUP(A74,Lønnstabeller!$A$2:$CG$90,$S$9-1997+2,FALSE)/1850)*0.45*10))*2.25/24)</f>
        <v>14048.102432432432</v>
      </c>
      <c r="G74" s="176">
        <f>((((VLOOKUP(A74,Lønnstabeller!$A$2:$CG$90,$S$9-1997+2,FALSE)/1850)*2*24)+((VLOOKUP(A74,Lønnstabeller!$A$2:$CG$90,$S$9-1997+2,FALSE)/1850)*0.45*10))*14.94/24)+((($S$10*48/7)+($S$12*20/7))*14.94/24)</f>
        <v>18962.599806949805</v>
      </c>
      <c r="H74" s="176">
        <f>(((VLOOKUP(A74,Lønnstabeller!$A$2:$CG$90,$S$9-1997+2,FALSE)/1850)*2*10)+((VLOOKUP(A74,Lønnstabeller!$A$2:$CG$90,$S$9-1997+2,FALSE)/1850)*1.5*6))*(SUM($R$18-$R$23)/16)+((($S$12*4)+((VLOOKUP(A74,Lønnstabeller!$A$2:$CG$90,$S$9-1997+2,FALSE)/1850)*0.45*10))*$R$23/16)</f>
        <v>6536.2027027027025</v>
      </c>
      <c r="I74" s="176">
        <f>((((VLOOKUP(A74,Lønnstabeller!$A$2:$CG$90,$S$9-1997+2,FALSE)/1850)*2*24)+($S$10*24))*11.33/24)+((($S$10*24)+((VLOOKUP(A74,Lønnstabeller!$A$2:$CG$90,$S$9-1997+2,FALSE)/1850)*0.45*10))*2/24)</f>
        <v>14005.115945945945</v>
      </c>
      <c r="J74" s="176">
        <f>((((VLOOKUP(A74,Lønnstabeller!$A$2:$CG$90,$S$9-1997+2,FALSE)/1850)*2*24)+((VLOOKUP(A74,Lønnstabeller!$A$2:$CG$90,$S$9-1997+2,FALSE)/1850)*0.45*10))*16.06/24)+((($S$10*48/7)+($S$12*20/7))*16.06/24)</f>
        <v>20384.160167310165</v>
      </c>
      <c r="K74" s="176">
        <f>(($S$12*4)+((VLOOKUP(A74,Lønnstabeller!$A$2:$CG$90,$S$9-1997+2,FALSE)/1850)*0.45*10))*($S$23/16)+((((VLOOKUP(A74,Lønnstabeller!$A$2:$CG$90,$S$9-1997+2,FALSE)/1850)*1.5*6)+((VLOOKUP(A74,Lønnstabeller!$A$2:$CG$90,$S$9-1997+2,FALSE)/1850)*2*10))*SUM($S$18-$S$23)/16)</f>
        <v>2200.4932432432433</v>
      </c>
      <c r="L74" s="176">
        <f>((((VLOOKUP(A74,Lønnstabeller!$A$2:$CG$90,$S$9-1997+2,FALSE)/1850)*2*24)+($S$11*24))*6.33/24)+((($S$11*24)+((VLOOKUP(A74,Lønnstabeller!$A$2:$CG$90,$S$9-1997+2,FALSE)/1850)*0.45*10))*7/24)</f>
        <v>8836.0618918918899</v>
      </c>
      <c r="M74" s="177">
        <f>((((VLOOKUP(A74,Lønnstabeller!$A$2:$CG$90,$S$9-1997+2,FALSE)/1850)*2*24)+((VLOOKUP(A74,Lønnstabeller!$A$2:$CG$90,$S$9-1997+2,FALSE)/1850)*0.45*10))*16.06/24)+((($S$10*48/7)+($S$12*20/7))*16.06/24)</f>
        <v>20384.160167310165</v>
      </c>
    </row>
    <row r="75" spans="1:13">
      <c r="A75" s="174">
        <v>88</v>
      </c>
      <c r="B75" s="175">
        <f>((((VLOOKUP(A75,Lønnstabeller!$A$2:$CG$90,$S$9-1997+2,FALSE)/1850)*2*10)+((VLOOKUP(A75,Lønnstabeller!$A$2:$CG$90,$S$9-1997+2,FALSE)/1850)*1.5*6))*((SUM($P$18-$P$23)/16)))+((($S$12*4)+((VLOOKUP(A75,Lønnstabeller!$A$2:$CG$90,$S$9-1997+2,FALSE)/1850)*0.45*10))*$P$23/16)</f>
        <v>7737.6081081081074</v>
      </c>
      <c r="C75" s="176">
        <f>((((VLOOKUP(A75,Lønnstabeller!$A$2:$CG$90,$S$9-1997+2,FALSE)/1850)*2*24)+($S$10*24))*9.67/24)+((($S$11*24)+((VLOOKUP(A75,Lønnstabeller!$A$2:$CG$90,$S$9-1997+2,FALSE)/1850)*0.45*10))*2/24)</f>
        <v>12252.927837837837</v>
      </c>
      <c r="D75" s="176">
        <f>((((VLOOKUP(A75,Lønnstabeller!$A$2:$CG$90,$S$9-1997+2,FALSE)/1850)*2*24)+((VLOOKUP(A75,Lønnstabeller!$A$2:$CG$90,$S$9-1997+2,FALSE)/1850)*0.45*10))*13.28/24)+((($S$11*48/7)+($S$12*20/7))*13.28/24)</f>
        <v>17223.087516087515</v>
      </c>
      <c r="E75" s="176">
        <f>((((VLOOKUP(A75,Lønnstabeller!$A$2:$CG$90,$S$9-1997+2,FALSE)/1850)*2*10)+((VLOOKUP(A75,Lønnstabeller!$A$2:$CG$90,$S$9-1997+2,FALSE)/1850)*1.5*6))*8.67/16)+((($S$12*4)+((VLOOKUP(A75,Lønnstabeller!$A$2:$CG$90,$S$9-1997+2,FALSE)/1850)*0.45*10))*2/16)</f>
        <v>9502.358040540541</v>
      </c>
      <c r="F75" s="176">
        <f>((((VLOOKUP(A75,Lønnstabeller!$A$2:$CG$90,$S$9-1997+2,FALSE)/1850)*2*24)+($S$10*24))*11.33/24)+((($S$11*24)+((VLOOKUP(A75,Lønnstabeller!$A$2:$CG$90,$S$9-1997+2,FALSE)/1850)*0.45*10))*2.25/24)</f>
        <v>14340.056959459456</v>
      </c>
      <c r="G75" s="176">
        <f>((((VLOOKUP(A75,Lønnstabeller!$A$2:$CG$90,$S$9-1997+2,FALSE)/1850)*2*24)+((VLOOKUP(A75,Lønnstabeller!$A$2:$CG$90,$S$9-1997+2,FALSE)/1850)*0.45*10))*14.94/24)+((($S$10*48/7)+($S$12*20/7))*14.94/24)</f>
        <v>19375.973455598454</v>
      </c>
      <c r="H75" s="176">
        <f>(((VLOOKUP(A75,Lønnstabeller!$A$2:$CG$90,$S$9-1997+2,FALSE)/1850)*2*10)+((VLOOKUP(A75,Lønnstabeller!$A$2:$CG$90,$S$9-1997+2,FALSE)/1850)*1.5*6))*(SUM($R$18-$R$23)/16)+((($S$12*4)+((VLOOKUP(A75,Lønnstabeller!$A$2:$CG$90,$S$9-1997+2,FALSE)/1850)*0.45*10))*$R$23/16)</f>
        <v>6680.8716216216208</v>
      </c>
      <c r="I75" s="176">
        <f>((((VLOOKUP(A75,Lønnstabeller!$A$2:$CG$90,$S$9-1997+2,FALSE)/1850)*2*24)+($S$10*24))*11.33/24)+((($S$10*24)+((VLOOKUP(A75,Lønnstabeller!$A$2:$CG$90,$S$9-1997+2,FALSE)/1850)*0.45*10))*2/24)</f>
        <v>14296.477567567565</v>
      </c>
      <c r="J75" s="176">
        <f>((((VLOOKUP(A75,Lønnstabeller!$A$2:$CG$90,$S$9-1997+2,FALSE)/1850)*2*24)+((VLOOKUP(A75,Lønnstabeller!$A$2:$CG$90,$S$9-1997+2,FALSE)/1850)*0.45*10))*16.06/24)+((($S$10*48/7)+($S$12*20/7))*16.06/24)</f>
        <v>20828.523005147999</v>
      </c>
      <c r="K75" s="176">
        <f>(($S$12*4)+((VLOOKUP(A75,Lønnstabeller!$A$2:$CG$90,$S$9-1997+2,FALSE)/1850)*0.45*10))*($S$23/16)+((((VLOOKUP(A75,Lønnstabeller!$A$2:$CG$90,$S$9-1997+2,FALSE)/1850)*1.5*6)+((VLOOKUP(A75,Lønnstabeller!$A$2:$CG$90,$S$9-1997+2,FALSE)/1850)*2*10))*SUM($S$18-$S$23)/16)</f>
        <v>2248.3209459459458</v>
      </c>
      <c r="L75" s="176">
        <f>((((VLOOKUP(A75,Lønnstabeller!$A$2:$CG$90,$S$9-1997+2,FALSE)/1850)*2*24)+($S$11*24))*6.33/24)+((($S$11*24)+((VLOOKUP(A75,Lønnstabeller!$A$2:$CG$90,$S$9-1997+2,FALSE)/1850)*0.45*10))*7/24)</f>
        <v>9012.795135135133</v>
      </c>
      <c r="M75" s="177">
        <f>((((VLOOKUP(A75,Lønnstabeller!$A$2:$CG$90,$S$9-1997+2,FALSE)/1850)*2*24)+((VLOOKUP(A75,Lønnstabeller!$A$2:$CG$90,$S$9-1997+2,FALSE)/1850)*0.45*10))*16.06/24)+((($S$10*48/7)+($S$12*20/7))*16.06/24)</f>
        <v>20828.523005147999</v>
      </c>
    </row>
    <row r="76" spans="1:13">
      <c r="A76" s="174">
        <v>89</v>
      </c>
      <c r="B76" s="175">
        <f>((((VLOOKUP(A76,Lønnstabeller!$A$2:$CG$90,$S$9-1997+2,FALSE)/1850)*2*10)+((VLOOKUP(A76,Lønnstabeller!$A$2:$CG$90,$S$9-1997+2,FALSE)/1850)*1.5*6))*((SUM($P$18-$P$23)/16)))+((($S$12*4)+((VLOOKUP(A76,Lønnstabeller!$A$2:$CG$90,$S$9-1997+2,FALSE)/1850)*0.45*10))*$P$23/16)</f>
        <v>7906.6351351351332</v>
      </c>
      <c r="C76" s="176">
        <f>((((VLOOKUP(A76,Lønnstabeller!$A$2:$CG$90,$S$9-1997+2,FALSE)/1850)*2*24)+($S$10*24))*9.67/24)+((($S$11*24)+((VLOOKUP(A76,Lønnstabeller!$A$2:$CG$90,$S$9-1997+2,FALSE)/1850)*0.45*10))*2/24)</f>
        <v>12504.427297297296</v>
      </c>
      <c r="D76" s="176">
        <f>((((VLOOKUP(A76,Lønnstabeller!$A$2:$CG$90,$S$9-1997+2,FALSE)/1850)*2*24)+((VLOOKUP(A76,Lønnstabeller!$A$2:$CG$90,$S$9-1997+2,FALSE)/1850)*0.45*10))*13.28/24)+((($S$11*48/7)+($S$12*20/7))*13.28/24)</f>
        <v>17593.671299871297</v>
      </c>
      <c r="E76" s="176">
        <f>((((VLOOKUP(A76,Lønnstabeller!$A$2:$CG$90,$S$9-1997+2,FALSE)/1850)*2*10)+((VLOOKUP(A76,Lønnstabeller!$A$2:$CG$90,$S$9-1997+2,FALSE)/1850)*1.5*6))*8.67/16)+((($S$12*4)+((VLOOKUP(A76,Lønnstabeller!$A$2:$CG$90,$S$9-1997+2,FALSE)/1850)*0.45*10))*2/16)</f>
        <v>9709.9981756756733</v>
      </c>
      <c r="F76" s="176">
        <f>((((VLOOKUP(A76,Lønnstabeller!$A$2:$CG$90,$S$9-1997+2,FALSE)/1850)*2*24)+($S$10*24))*11.33/24)+((($S$11*24)+((VLOOKUP(A76,Lønnstabeller!$A$2:$CG$90,$S$9-1997+2,FALSE)/1850)*0.45*10))*2.25/24)</f>
        <v>14634.506824324324</v>
      </c>
      <c r="G76" s="176">
        <f>((((VLOOKUP(A76,Lønnstabeller!$A$2:$CG$90,$S$9-1997+2,FALSE)/1850)*2*24)+((VLOOKUP(A76,Lønnstabeller!$A$2:$CG$90,$S$9-1997+2,FALSE)/1850)*0.45*10))*14.94/24)+((($S$10*48/7)+($S$12*20/7))*14.94/24)</f>
        <v>19792.880212355212</v>
      </c>
      <c r="H76" s="176">
        <f>(((VLOOKUP(A76,Lønnstabeller!$A$2:$CG$90,$S$9-1997+2,FALSE)/1850)*2*10)+((VLOOKUP(A76,Lønnstabeller!$A$2:$CG$90,$S$9-1997+2,FALSE)/1850)*1.5*6))*(SUM($R$18-$R$23)/16)+((($S$12*4)+((VLOOKUP(A76,Lønnstabeller!$A$2:$CG$90,$S$9-1997+2,FALSE)/1850)*0.45*10))*$R$23/16)</f>
        <v>6826.7770270270257</v>
      </c>
      <c r="I76" s="176">
        <f>((((VLOOKUP(A76,Lønnstabeller!$A$2:$CG$90,$S$9-1997+2,FALSE)/1850)*2*24)+($S$10*24))*11.33/24)+((($S$10*24)+((VLOOKUP(A76,Lønnstabeller!$A$2:$CG$90,$S$9-1997+2,FALSE)/1850)*0.45*10))*2/24)</f>
        <v>14590.329459459459</v>
      </c>
      <c r="J76" s="176">
        <f>((((VLOOKUP(A76,Lønnstabeller!$A$2:$CG$90,$S$9-1997+2,FALSE)/1850)*2*24)+((VLOOKUP(A76,Lønnstabeller!$A$2:$CG$90,$S$9-1997+2,FALSE)/1850)*0.45*10))*16.06/24)+((($S$10*48/7)+($S$12*20/7))*16.06/24)</f>
        <v>21276.683815958811</v>
      </c>
      <c r="K76" s="176">
        <f>(($S$12*4)+((VLOOKUP(A76,Lønnstabeller!$A$2:$CG$90,$S$9-1997+2,FALSE)/1850)*0.45*10))*($S$23/16)+((((VLOOKUP(A76,Lønnstabeller!$A$2:$CG$90,$S$9-1997+2,FALSE)/1850)*1.5*6)+((VLOOKUP(A76,Lønnstabeller!$A$2:$CG$90,$S$9-1997+2,FALSE)/1850)*2*10))*SUM($S$18-$S$23)/16)</f>
        <v>2296.5574324324321</v>
      </c>
      <c r="L76" s="176">
        <f>((((VLOOKUP(A76,Lønnstabeller!$A$2:$CG$90,$S$9-1997+2,FALSE)/1850)*2*24)+($S$11*24))*6.33/24)+((($S$11*24)+((VLOOKUP(A76,Lønnstabeller!$A$2:$CG$90,$S$9-1997+2,FALSE)/1850)*0.45*10))*7/24)</f>
        <v>9191.0389189189191</v>
      </c>
      <c r="M76" s="177">
        <f>((((VLOOKUP(A76,Lønnstabeller!$A$2:$CG$90,$S$9-1997+2,FALSE)/1850)*2*24)+((VLOOKUP(A76,Lønnstabeller!$A$2:$CG$90,$S$9-1997+2,FALSE)/1850)*0.45*10))*16.06/24)+((($S$10*48/7)+($S$12*20/7))*16.06/24)</f>
        <v>21276.683815958811</v>
      </c>
    </row>
    <row r="77" spans="1:13">
      <c r="A77" s="174">
        <v>90</v>
      </c>
      <c r="B77" s="175">
        <f>((((VLOOKUP(A77,Lønnstabeller!$A$2:$CG$90,$S$9-1997+2,FALSE)/1850)*2*10)+((VLOOKUP(A77,Lønnstabeller!$A$2:$CG$90,$S$9-1997+2,FALSE)/1850)*1.5*6))*((SUM($P$18-$P$23)/16)))+((($S$12*4)+((VLOOKUP(A77,Lønnstabeller!$A$2:$CG$90,$S$9-1997+2,FALSE)/1850)*0.45*10))*$P$23/16)</f>
        <v>8075.6621621621607</v>
      </c>
      <c r="C77" s="176">
        <f>((((VLOOKUP(A77,Lønnstabeller!$A$2:$CG$90,$S$9-1997+2,FALSE)/1850)*2*24)+($S$10*24))*9.67/24)+((($S$11*24)+((VLOOKUP(A77,Lønnstabeller!$A$2:$CG$90,$S$9-1997+2,FALSE)/1850)*0.45*10))*2/24)</f>
        <v>12755.926756756757</v>
      </c>
      <c r="D77" s="176">
        <f>((((VLOOKUP(A77,Lønnstabeller!$A$2:$CG$90,$S$9-1997+2,FALSE)/1850)*2*24)+((VLOOKUP(A77,Lønnstabeller!$A$2:$CG$90,$S$9-1997+2,FALSE)/1850)*0.45*10))*13.28/24)+((($S$11*48/7)+($S$12*20/7))*13.28/24)</f>
        <v>17964.255083655087</v>
      </c>
      <c r="E77" s="176">
        <f>((((VLOOKUP(A77,Lønnstabeller!$A$2:$CG$90,$S$9-1997+2,FALSE)/1850)*2*10)+((VLOOKUP(A77,Lønnstabeller!$A$2:$CG$90,$S$9-1997+2,FALSE)/1850)*1.5*6))*8.67/16)+((($S$12*4)+((VLOOKUP(A77,Lønnstabeller!$A$2:$CG$90,$S$9-1997+2,FALSE)/1850)*0.45*10))*2/16)</f>
        <v>9917.6383108108093</v>
      </c>
      <c r="F77" s="176">
        <f>((((VLOOKUP(A77,Lønnstabeller!$A$2:$CG$90,$S$9-1997+2,FALSE)/1850)*2*24)+($S$10*24))*11.33/24)+((($S$11*24)+((VLOOKUP(A77,Lønnstabeller!$A$2:$CG$90,$S$9-1997+2,FALSE)/1850)*0.45*10))*2.25/24)</f>
        <v>14928.956689189188</v>
      </c>
      <c r="G77" s="176">
        <f>((((VLOOKUP(A77,Lønnstabeller!$A$2:$CG$90,$S$9-1997+2,FALSE)/1850)*2*24)+((VLOOKUP(A77,Lønnstabeller!$A$2:$CG$90,$S$9-1997+2,FALSE)/1850)*0.45*10))*14.94/24)+((($S$10*48/7)+($S$12*20/7))*14.94/24)</f>
        <v>20209.78696911197</v>
      </c>
      <c r="H77" s="176">
        <f>(((VLOOKUP(A77,Lønnstabeller!$A$2:$CG$90,$S$9-1997+2,FALSE)/1850)*2*10)+((VLOOKUP(A77,Lønnstabeller!$A$2:$CG$90,$S$9-1997+2,FALSE)/1850)*1.5*6))*(SUM($R$18-$R$23)/16)+((($S$12*4)+((VLOOKUP(A77,Lønnstabeller!$A$2:$CG$90,$S$9-1997+2,FALSE)/1850)*0.45*10))*$R$23/16)</f>
        <v>6972.6824324324316</v>
      </c>
      <c r="I77" s="176">
        <f>((((VLOOKUP(A77,Lønnstabeller!$A$2:$CG$90,$S$9-1997+2,FALSE)/1850)*2*24)+($S$10*24))*11.33/24)+((($S$10*24)+((VLOOKUP(A77,Lønnstabeller!$A$2:$CG$90,$S$9-1997+2,FALSE)/1850)*0.45*10))*2/24)</f>
        <v>14884.181351351352</v>
      </c>
      <c r="J77" s="176">
        <f>((((VLOOKUP(A77,Lønnstabeller!$A$2:$CG$90,$S$9-1997+2,FALSE)/1850)*2*24)+((VLOOKUP(A77,Lønnstabeller!$A$2:$CG$90,$S$9-1997+2,FALSE)/1850)*0.45*10))*16.06/24)+((($S$10*48/7)+($S$12*20/7))*16.06/24)</f>
        <v>21724.844626769627</v>
      </c>
      <c r="K77" s="176">
        <f>(($S$12*4)+((VLOOKUP(A77,Lønnstabeller!$A$2:$CG$90,$S$9-1997+2,FALSE)/1850)*0.45*10))*($S$23/16)+((((VLOOKUP(A77,Lønnstabeller!$A$2:$CG$90,$S$9-1997+2,FALSE)/1850)*1.5*6)+((VLOOKUP(A77,Lønnstabeller!$A$2:$CG$90,$S$9-1997+2,FALSE)/1850)*2*10))*SUM($S$18-$S$23)/16)</f>
        <v>2344.7939189189187</v>
      </c>
      <c r="L77" s="176">
        <f>((((VLOOKUP(A77,Lønnstabeller!$A$2:$CG$90,$S$9-1997+2,FALSE)/1850)*2*24)+($S$11*24))*6.33/24)+((($S$11*24)+((VLOOKUP(A77,Lønnstabeller!$A$2:$CG$90,$S$9-1997+2,FALSE)/1850)*0.45*10))*7/24)</f>
        <v>9369.2827027027033</v>
      </c>
      <c r="M77" s="177">
        <f>((((VLOOKUP(A77,Lønnstabeller!$A$2:$CG$90,$S$9-1997+2,FALSE)/1850)*2*24)+((VLOOKUP(A77,Lønnstabeller!$A$2:$CG$90,$S$9-1997+2,FALSE)/1850)*0.45*10))*16.06/24)+((($S$10*48/7)+($S$12*20/7))*16.06/24)</f>
        <v>21724.844626769627</v>
      </c>
    </row>
    <row r="78" spans="1:13">
      <c r="A78" s="174">
        <v>91</v>
      </c>
      <c r="B78" s="175">
        <f>((((VLOOKUP(A78,Lønnstabeller!$A$2:$CG$90,$S$9-1997+2,FALSE)/1850)*2*10)+((VLOOKUP(A78,Lønnstabeller!$A$2:$CG$90,$S$9-1997+2,FALSE)/1850)*1.5*6))*((SUM($P$18-$P$23)/16)))+((($S$12*4)+((VLOOKUP(A78,Lønnstabeller!$A$2:$CG$90,$S$9-1997+2,FALSE)/1850)*0.45*10))*$P$23/16)</f>
        <v>8246.8378378378402</v>
      </c>
      <c r="C78" s="176">
        <f>((((VLOOKUP(A78,Lønnstabeller!$A$2:$CG$90,$S$9-1997+2,FALSE)/1850)*2*24)+($S$10*24))*9.67/24)+((($S$11*24)+((VLOOKUP(A78,Lønnstabeller!$A$2:$CG$90,$S$9-1997+2,FALSE)/1850)*0.45*10))*2/24)</f>
        <v>13010.623243243243</v>
      </c>
      <c r="D78" s="176">
        <f>((((VLOOKUP(A78,Lønnstabeller!$A$2:$CG$90,$S$9-1997+2,FALSE)/1850)*2*24)+((VLOOKUP(A78,Lønnstabeller!$A$2:$CG$90,$S$9-1997+2,FALSE)/1850)*0.45*10))*13.28/24)+((($S$11*48/7)+($S$12*20/7))*13.28/24)</f>
        <v>18339.549678249678</v>
      </c>
      <c r="E78" s="176">
        <f>((((VLOOKUP(A78,Lønnstabeller!$A$2:$CG$90,$S$9-1997+2,FALSE)/1850)*2*10)+((VLOOKUP(A78,Lønnstabeller!$A$2:$CG$90,$S$9-1997+2,FALSE)/1850)*1.5*6))*8.67/16)+((($S$12*4)+((VLOOKUP(A78,Lønnstabeller!$A$2:$CG$90,$S$9-1997+2,FALSE)/1850)*0.45*10))*2/16)</f>
        <v>10127.917939189192</v>
      </c>
      <c r="F78" s="176">
        <f>((((VLOOKUP(A78,Lønnstabeller!$A$2:$CG$90,$S$9-1997+2,FALSE)/1850)*2*24)+($S$10*24))*11.33/24)+((($S$11*24)+((VLOOKUP(A78,Lønnstabeller!$A$2:$CG$90,$S$9-1997+2,FALSE)/1850)*0.45*10))*2.25/24)</f>
        <v>15227.149560810811</v>
      </c>
      <c r="G78" s="176">
        <f>((((VLOOKUP(A78,Lønnstabeller!$A$2:$CG$90,$S$9-1997+2,FALSE)/1850)*2*24)+((VLOOKUP(A78,Lønnstabeller!$A$2:$CG$90,$S$9-1997+2,FALSE)/1850)*0.45*10))*14.94/24)+((($S$10*48/7)+($S$12*20/7))*14.94/24)</f>
        <v>20631.993388030889</v>
      </c>
      <c r="H78" s="176">
        <f>(((VLOOKUP(A78,Lønnstabeller!$A$2:$CG$90,$S$9-1997+2,FALSE)/1850)*2*10)+((VLOOKUP(A78,Lønnstabeller!$A$2:$CG$90,$S$9-1997+2,FALSE)/1850)*1.5*6))*(SUM($R$18-$R$23)/16)+((($S$12*4)+((VLOOKUP(A78,Lønnstabeller!$A$2:$CG$90,$S$9-1997+2,FALSE)/1850)*0.45*10))*$R$23/16)</f>
        <v>7120.4425675675684</v>
      </c>
      <c r="I78" s="176">
        <f>((((VLOOKUP(A78,Lønnstabeller!$A$2:$CG$90,$S$9-1997+2,FALSE)/1850)*2*24)+($S$10*24))*11.33/24)+((($S$10*24)+((VLOOKUP(A78,Lønnstabeller!$A$2:$CG$90,$S$9-1997+2,FALSE)/1850)*0.45*10))*2/24)</f>
        <v>15181.768648648647</v>
      </c>
      <c r="J78" s="176">
        <f>((((VLOOKUP(A78,Lønnstabeller!$A$2:$CG$90,$S$9-1997+2,FALSE)/1850)*2*24)+((VLOOKUP(A78,Lønnstabeller!$A$2:$CG$90,$S$9-1997+2,FALSE)/1850)*0.45*10))*16.06/24)+((($S$10*48/7)+($S$12*20/7))*16.06/24)</f>
        <v>22178.702397039895</v>
      </c>
      <c r="K78" s="176">
        <f>(($S$12*4)+((VLOOKUP(A78,Lønnstabeller!$A$2:$CG$90,$S$9-1997+2,FALSE)/1850)*0.45*10))*($S$23/16)+((((VLOOKUP(A78,Lønnstabeller!$A$2:$CG$90,$S$9-1997+2,FALSE)/1850)*1.5*6)+((VLOOKUP(A78,Lønnstabeller!$A$2:$CG$90,$S$9-1997+2,FALSE)/1850)*2*10))*SUM($S$18-$S$23)/16)</f>
        <v>2393.6435810810813</v>
      </c>
      <c r="L78" s="176">
        <f>((((VLOOKUP(A78,Lønnstabeller!$A$2:$CG$90,$S$9-1997+2,FALSE)/1850)*2*24)+($S$11*24))*6.33/24)+((($S$11*24)+((VLOOKUP(A78,Lønnstabeller!$A$2:$CG$90,$S$9-1997+2,FALSE)/1850)*0.45*10))*7/24)</f>
        <v>9549.7922972972974</v>
      </c>
      <c r="M78" s="177">
        <f>((((VLOOKUP(A78,Lønnstabeller!$A$2:$CG$90,$S$9-1997+2,FALSE)/1850)*2*24)+((VLOOKUP(A78,Lønnstabeller!$A$2:$CG$90,$S$9-1997+2,FALSE)/1850)*0.45*10))*16.06/24)+((($S$10*48/7)+($S$12*20/7))*16.06/24)</f>
        <v>22178.702397039895</v>
      </c>
    </row>
    <row r="79" spans="1:13">
      <c r="A79" s="174">
        <v>92</v>
      </c>
      <c r="B79" s="175">
        <f>((((VLOOKUP(A79,Lønnstabeller!$A$2:$CG$90,$S$9-1997+2,FALSE)/1850)*2*10)+((VLOOKUP(A79,Lønnstabeller!$A$2:$CG$90,$S$9-1997+2,FALSE)/1850)*1.5*6))*((SUM($P$18-$P$23)/16)))+((($S$12*4)+((VLOOKUP(A79,Lønnstabeller!$A$2:$CG$90,$S$9-1997+2,FALSE)/1850)*0.45*10))*$P$23/16)</f>
        <v>8414.4324324324334</v>
      </c>
      <c r="C79" s="176">
        <f>((((VLOOKUP(A79,Lønnstabeller!$A$2:$CG$90,$S$9-1997+2,FALSE)/1850)*2*24)+($S$10*24))*9.67/24)+((($S$11*24)+((VLOOKUP(A79,Lønnstabeller!$A$2:$CG$90,$S$9-1997+2,FALSE)/1850)*0.45*10))*2/24)</f>
        <v>13259.991351351351</v>
      </c>
      <c r="D79" s="176">
        <f>((((VLOOKUP(A79,Lønnstabeller!$A$2:$CG$90,$S$9-1997+2,FALSE)/1850)*2*24)+((VLOOKUP(A79,Lønnstabeller!$A$2:$CG$90,$S$9-1997+2,FALSE)/1850)*0.45*10))*13.28/24)+((($S$11*48/7)+($S$12*20/7))*13.28/24)</f>
        <v>18706.992921492925</v>
      </c>
      <c r="E79" s="176">
        <f>((((VLOOKUP(A79,Lønnstabeller!$A$2:$CG$90,$S$9-1997+2,FALSE)/1850)*2*10)+((VLOOKUP(A79,Lønnstabeller!$A$2:$CG$90,$S$9-1997+2,FALSE)/1850)*1.5*6))*8.67/16)+((($S$12*4)+((VLOOKUP(A79,Lønnstabeller!$A$2:$CG$90,$S$9-1997+2,FALSE)/1850)*0.45*10))*2/16)</f>
        <v>10333.798412162163</v>
      </c>
      <c r="F79" s="176">
        <f>((((VLOOKUP(A79,Lønnstabeller!$A$2:$CG$90,$S$9-1997+2,FALSE)/1850)*2*24)+($S$10*24))*11.33/24)+((($S$11*24)+((VLOOKUP(A79,Lønnstabeller!$A$2:$CG$90,$S$9-1997+2,FALSE)/1850)*0.45*10))*2.25/24)</f>
        <v>15519.104087837837</v>
      </c>
      <c r="G79" s="176">
        <f>((((VLOOKUP(A79,Lønnstabeller!$A$2:$CG$90,$S$9-1997+2,FALSE)/1850)*2*24)+((VLOOKUP(A79,Lønnstabeller!$A$2:$CG$90,$S$9-1997+2,FALSE)/1850)*0.45*10))*14.94/24)+((($S$10*48/7)+($S$12*20/7))*14.94/24)</f>
        <v>21045.367036679541</v>
      </c>
      <c r="H79" s="176">
        <f>(((VLOOKUP(A79,Lønnstabeller!$A$2:$CG$90,$S$9-1997+2,FALSE)/1850)*2*10)+((VLOOKUP(A79,Lønnstabeller!$A$2:$CG$90,$S$9-1997+2,FALSE)/1850)*1.5*6))*(SUM($R$18-$R$23)/16)+((($S$12*4)+((VLOOKUP(A79,Lønnstabeller!$A$2:$CG$90,$S$9-1997+2,FALSE)/1850)*0.45*10))*$R$23/16)</f>
        <v>7265.1114864864876</v>
      </c>
      <c r="I79" s="176">
        <f>((((VLOOKUP(A79,Lønnstabeller!$A$2:$CG$90,$S$9-1997+2,FALSE)/1850)*2*24)+($S$10*24))*11.33/24)+((($S$10*24)+((VLOOKUP(A79,Lønnstabeller!$A$2:$CG$90,$S$9-1997+2,FALSE)/1850)*0.45*10))*2/24)</f>
        <v>15473.130270270269</v>
      </c>
      <c r="J79" s="176">
        <f>((((VLOOKUP(A79,Lønnstabeller!$A$2:$CG$90,$S$9-1997+2,FALSE)/1850)*2*24)+((VLOOKUP(A79,Lønnstabeller!$A$2:$CG$90,$S$9-1997+2,FALSE)/1850)*0.45*10))*16.06/24)+((($S$10*48/7)+($S$12*20/7))*16.06/24)</f>
        <v>22623.065234877737</v>
      </c>
      <c r="K79" s="176">
        <f>(($S$12*4)+((VLOOKUP(A79,Lønnstabeller!$A$2:$CG$90,$S$9-1997+2,FALSE)/1850)*0.45*10))*($S$23/16)+((((VLOOKUP(A79,Lønnstabeller!$A$2:$CG$90,$S$9-1997+2,FALSE)/1850)*1.5*6)+((VLOOKUP(A79,Lønnstabeller!$A$2:$CG$90,$S$9-1997+2,FALSE)/1850)*2*10))*SUM($S$18-$S$23)/16)</f>
        <v>2441.4712837837842</v>
      </c>
      <c r="L79" s="176">
        <f>((((VLOOKUP(A79,Lønnstabeller!$A$2:$CG$90,$S$9-1997+2,FALSE)/1850)*2*24)+($S$11*24))*6.33/24)+((($S$11*24)+((VLOOKUP(A79,Lønnstabeller!$A$2:$CG$90,$S$9-1997+2,FALSE)/1850)*0.45*10))*7/24)</f>
        <v>9726.5255405405405</v>
      </c>
      <c r="M79" s="177">
        <f>((((VLOOKUP(A79,Lønnstabeller!$A$2:$CG$90,$S$9-1997+2,FALSE)/1850)*2*24)+((VLOOKUP(A79,Lønnstabeller!$A$2:$CG$90,$S$9-1997+2,FALSE)/1850)*0.45*10))*16.06/24)+((($S$10*48/7)+($S$12*20/7))*16.06/24)</f>
        <v>22623.065234877737</v>
      </c>
    </row>
    <row r="80" spans="1:13">
      <c r="A80" s="174">
        <v>93</v>
      </c>
      <c r="B80" s="175">
        <f>((((VLOOKUP(A80,Lønnstabeller!$A$2:$CG$90,$S$9-1997+2,FALSE)/1850)*2*10)+((VLOOKUP(A80,Lønnstabeller!$A$2:$CG$90,$S$9-1997+2,FALSE)/1850)*1.5*6))*((SUM($P$18-$P$23)/16)))+((($S$12*4)+((VLOOKUP(A80,Lønnstabeller!$A$2:$CG$90,$S$9-1997+2,FALSE)/1850)*0.45*10))*$P$23/16)</f>
        <v>8584.1756756756768</v>
      </c>
      <c r="C80" s="176">
        <f>((((VLOOKUP(A80,Lønnstabeller!$A$2:$CG$90,$S$9-1997+2,FALSE)/1850)*2*24)+($S$10*24))*9.67/24)+((($S$11*24)+((VLOOKUP(A80,Lønnstabeller!$A$2:$CG$90,$S$9-1997+2,FALSE)/1850)*0.45*10))*2/24)</f>
        <v>13512.556486486488</v>
      </c>
      <c r="D80" s="176">
        <f>((((VLOOKUP(A80,Lønnstabeller!$A$2:$CG$90,$S$9-1997+2,FALSE)/1850)*2*24)+((VLOOKUP(A80,Lønnstabeller!$A$2:$CG$90,$S$9-1997+2,FALSE)/1850)*0.45*10))*13.28/24)+((($S$11*48/7)+($S$12*20/7))*13.28/24)</f>
        <v>19079.146975546977</v>
      </c>
      <c r="E80" s="176">
        <f>((((VLOOKUP(A80,Lønnstabeller!$A$2:$CG$90,$S$9-1997+2,FALSE)/1850)*2*10)+((VLOOKUP(A80,Lønnstabeller!$A$2:$CG$90,$S$9-1997+2,FALSE)/1850)*1.5*6))*8.67/16)+((($S$12*4)+((VLOOKUP(A80,Lønnstabeller!$A$2:$CG$90,$S$9-1997+2,FALSE)/1850)*0.45*10))*2/16)</f>
        <v>10542.318378378379</v>
      </c>
      <c r="F80" s="176">
        <f>((((VLOOKUP(A80,Lønnstabeller!$A$2:$CG$90,$S$9-1997+2,FALSE)/1850)*2*24)+($S$10*24))*11.33/24)+((($S$11*24)+((VLOOKUP(A80,Lønnstabeller!$A$2:$CG$90,$S$9-1997+2,FALSE)/1850)*0.45*10))*2.25/24)</f>
        <v>15814.801621621624</v>
      </c>
      <c r="G80" s="176">
        <f>((((VLOOKUP(A80,Lønnstabeller!$A$2:$CG$90,$S$9-1997+2,FALSE)/1850)*2*24)+((VLOOKUP(A80,Lønnstabeller!$A$2:$CG$90,$S$9-1997+2,FALSE)/1850)*0.45*10))*14.94/24)+((($S$10*48/7)+($S$12*20/7))*14.94/24)</f>
        <v>21464.040347490351</v>
      </c>
      <c r="H80" s="176">
        <f>(((VLOOKUP(A80,Lønnstabeller!$A$2:$CG$90,$S$9-1997+2,FALSE)/1850)*2*10)+((VLOOKUP(A80,Lønnstabeller!$A$2:$CG$90,$S$9-1997+2,FALSE)/1850)*1.5*6))*(SUM($R$18-$R$23)/16)+((($S$12*4)+((VLOOKUP(A80,Lønnstabeller!$A$2:$CG$90,$S$9-1997+2,FALSE)/1850)*0.45*10))*$R$23/16)</f>
        <v>7411.635135135135</v>
      </c>
      <c r="I80" s="176">
        <f>((((VLOOKUP(A80,Lønnstabeller!$A$2:$CG$90,$S$9-1997+2,FALSE)/1850)*2*24)+($S$10*24))*11.33/24)+((($S$10*24)+((VLOOKUP(A80,Lønnstabeller!$A$2:$CG$90,$S$9-1997+2,FALSE)/1850)*0.45*10))*2/24)</f>
        <v>15768.227297297301</v>
      </c>
      <c r="J80" s="176">
        <f>((((VLOOKUP(A80,Lønnstabeller!$A$2:$CG$90,$S$9-1997+2,FALSE)/1850)*2*24)+((VLOOKUP(A80,Lønnstabeller!$A$2:$CG$90,$S$9-1997+2,FALSE)/1850)*0.45*10))*16.06/24)+((($S$10*48/7)+($S$12*20/7))*16.06/24)</f>
        <v>23073.12503217503</v>
      </c>
      <c r="K80" s="176">
        <f>(($S$12*4)+((VLOOKUP(A80,Lønnstabeller!$A$2:$CG$90,$S$9-1997+2,FALSE)/1850)*0.45*10))*($S$23/16)+((((VLOOKUP(A80,Lønnstabeller!$A$2:$CG$90,$S$9-1997+2,FALSE)/1850)*1.5*6)+((VLOOKUP(A80,Lønnstabeller!$A$2:$CG$90,$S$9-1997+2,FALSE)/1850)*2*10))*SUM($S$18-$S$23)/16)</f>
        <v>2489.9121621621625</v>
      </c>
      <c r="L80" s="176">
        <f>((((VLOOKUP(A80,Lønnstabeller!$A$2:$CG$90,$S$9-1997+2,FALSE)/1850)*2*24)+($S$11*24))*6.33/24)+((($S$11*24)+((VLOOKUP(A80,Lønnstabeller!$A$2:$CG$90,$S$9-1997+2,FALSE)/1850)*0.45*10))*7/24)</f>
        <v>9905.5245945945953</v>
      </c>
      <c r="M80" s="177">
        <f>((((VLOOKUP(A80,Lønnstabeller!$A$2:$CG$90,$S$9-1997+2,FALSE)/1850)*2*24)+((VLOOKUP(A80,Lønnstabeller!$A$2:$CG$90,$S$9-1997+2,FALSE)/1850)*0.45*10))*16.06/24)+((($S$10*48/7)+($S$12*20/7))*16.06/24)</f>
        <v>23073.12503217503</v>
      </c>
    </row>
    <row r="81" spans="1:13">
      <c r="A81" s="174">
        <v>94</v>
      </c>
      <c r="B81" s="175">
        <f>((((VLOOKUP(A81,Lønnstabeller!$A$2:$CG$90,$S$9-1997+2,FALSE)/1850)*2*10)+((VLOOKUP(A81,Lønnstabeller!$A$2:$CG$90,$S$9-1997+2,FALSE)/1850)*1.5*6))*((SUM($P$18-$P$23)/16)))+((($S$12*4)+((VLOOKUP(A81,Lønnstabeller!$A$2:$CG$90,$S$9-1997+2,FALSE)/1850)*0.45*10))*$P$23/16)</f>
        <v>8753.2027027027034</v>
      </c>
      <c r="C81" s="176">
        <f>((((VLOOKUP(A81,Lønnstabeller!$A$2:$CG$90,$S$9-1997+2,FALSE)/1850)*2*24)+($S$10*24))*9.67/24)+((($S$11*24)+((VLOOKUP(A81,Lønnstabeller!$A$2:$CG$90,$S$9-1997+2,FALSE)/1850)*0.45*10))*2/24)</f>
        <v>13764.055945945944</v>
      </c>
      <c r="D81" s="176">
        <f>((((VLOOKUP(A81,Lønnstabeller!$A$2:$CG$90,$S$9-1997+2,FALSE)/1850)*2*24)+((VLOOKUP(A81,Lønnstabeller!$A$2:$CG$90,$S$9-1997+2,FALSE)/1850)*0.45*10))*13.28/24)+((($S$11*48/7)+($S$12*20/7))*13.28/24)</f>
        <v>19449.73075933076</v>
      </c>
      <c r="E81" s="176">
        <f>((((VLOOKUP(A81,Lønnstabeller!$A$2:$CG$90,$S$9-1997+2,FALSE)/1850)*2*10)+((VLOOKUP(A81,Lønnstabeller!$A$2:$CG$90,$S$9-1997+2,FALSE)/1850)*1.5*6))*8.67/16)+((($S$12*4)+((VLOOKUP(A81,Lønnstabeller!$A$2:$CG$90,$S$9-1997+2,FALSE)/1850)*0.45*10))*2/16)</f>
        <v>10749.958513513513</v>
      </c>
      <c r="F81" s="176">
        <f>((((VLOOKUP(A81,Lønnstabeller!$A$2:$CG$90,$S$9-1997+2,FALSE)/1850)*2*24)+($S$10*24))*11.33/24)+((($S$11*24)+((VLOOKUP(A81,Lønnstabeller!$A$2:$CG$90,$S$9-1997+2,FALSE)/1850)*0.45*10))*2.25/24)</f>
        <v>16109.251486486482</v>
      </c>
      <c r="G81" s="176">
        <f>((((VLOOKUP(A81,Lønnstabeller!$A$2:$CG$90,$S$9-1997+2,FALSE)/1850)*2*24)+((VLOOKUP(A81,Lønnstabeller!$A$2:$CG$90,$S$9-1997+2,FALSE)/1850)*0.45*10))*14.94/24)+((($S$10*48/7)+($S$12*20/7))*14.94/24)</f>
        <v>21880.947104247105</v>
      </c>
      <c r="H81" s="176">
        <f>(((VLOOKUP(A81,Lønnstabeller!$A$2:$CG$90,$S$9-1997+2,FALSE)/1850)*2*10)+((VLOOKUP(A81,Lønnstabeller!$A$2:$CG$90,$S$9-1997+2,FALSE)/1850)*1.5*6))*(SUM($R$18-$R$23)/16)+((($S$12*4)+((VLOOKUP(A81,Lønnstabeller!$A$2:$CG$90,$S$9-1997+2,FALSE)/1850)*0.45*10))*$R$23/16)</f>
        <v>7557.54054054054</v>
      </c>
      <c r="I81" s="176">
        <f>((((VLOOKUP(A81,Lønnstabeller!$A$2:$CG$90,$S$9-1997+2,FALSE)/1850)*2*24)+($S$10*24))*11.33/24)+((($S$10*24)+((VLOOKUP(A81,Lønnstabeller!$A$2:$CG$90,$S$9-1997+2,FALSE)/1850)*0.45*10))*2/24)</f>
        <v>16062.079189189186</v>
      </c>
      <c r="J81" s="176">
        <f>((((VLOOKUP(A81,Lønnstabeller!$A$2:$CG$90,$S$9-1997+2,FALSE)/1850)*2*24)+((VLOOKUP(A81,Lønnstabeller!$A$2:$CG$90,$S$9-1997+2,FALSE)/1850)*0.45*10))*16.06/24)+((($S$10*48/7)+($S$12*20/7))*16.06/24)</f>
        <v>23521.285842985839</v>
      </c>
      <c r="K81" s="176">
        <f>(($S$12*4)+((VLOOKUP(A81,Lønnstabeller!$A$2:$CG$90,$S$9-1997+2,FALSE)/1850)*0.45*10))*($S$23/16)+((((VLOOKUP(A81,Lønnstabeller!$A$2:$CG$90,$S$9-1997+2,FALSE)/1850)*1.5*6)+((VLOOKUP(A81,Lønnstabeller!$A$2:$CG$90,$S$9-1997+2,FALSE)/1850)*2*10))*SUM($S$18-$S$23)/16)</f>
        <v>2538.1486486486483</v>
      </c>
      <c r="L81" s="176">
        <f>((((VLOOKUP(A81,Lønnstabeller!$A$2:$CG$90,$S$9-1997+2,FALSE)/1850)*2*24)+($S$11*24))*6.33/24)+((($S$11*24)+((VLOOKUP(A81,Lønnstabeller!$A$2:$CG$90,$S$9-1997+2,FALSE)/1850)*0.45*10))*7/24)</f>
        <v>10083.768378378376</v>
      </c>
      <c r="M81" s="177">
        <f>((((VLOOKUP(A81,Lønnstabeller!$A$2:$CG$90,$S$9-1997+2,FALSE)/1850)*2*24)+((VLOOKUP(A81,Lønnstabeller!$A$2:$CG$90,$S$9-1997+2,FALSE)/1850)*0.45*10))*16.06/24)+((($S$10*48/7)+($S$12*20/7))*16.06/24)</f>
        <v>23521.285842985839</v>
      </c>
    </row>
    <row r="82" spans="1:13">
      <c r="A82" s="174">
        <v>95</v>
      </c>
      <c r="B82" s="175">
        <f>((((VLOOKUP(A82,Lønnstabeller!$A$2:$CG$90,$S$9-1997+2,FALSE)/1850)*2*10)+((VLOOKUP(A82,Lønnstabeller!$A$2:$CG$90,$S$9-1997+2,FALSE)/1850)*1.5*6))*((SUM($P$18-$P$23)/16)))+((($S$12*4)+((VLOOKUP(A82,Lønnstabeller!$A$2:$CG$90,$S$9-1997+2,FALSE)/1850)*0.45*10))*$P$23/16)</f>
        <v>8923.6621621621598</v>
      </c>
      <c r="C82" s="176">
        <f>((((VLOOKUP(A82,Lønnstabeller!$A$2:$CG$90,$S$9-1997+2,FALSE)/1850)*2*24)+($S$10*24))*9.67/24)+((($S$11*24)+((VLOOKUP(A82,Lønnstabeller!$A$2:$CG$90,$S$9-1997+2,FALSE)/1850)*0.45*10))*2/24)</f>
        <v>14017.686756756757</v>
      </c>
      <c r="D82" s="176">
        <f>((((VLOOKUP(A82,Lønnstabeller!$A$2:$CG$90,$S$9-1997+2,FALSE)/1850)*2*24)+((VLOOKUP(A82,Lønnstabeller!$A$2:$CG$90,$S$9-1997+2,FALSE)/1850)*0.45*10))*13.28/24)+((($S$11*48/7)+($S$12*20/7))*13.28/24)</f>
        <v>19823.455083655084</v>
      </c>
      <c r="E82" s="176">
        <f>((((VLOOKUP(A82,Lønnstabeller!$A$2:$CG$90,$S$9-1997+2,FALSE)/1850)*2*10)+((VLOOKUP(A82,Lønnstabeller!$A$2:$CG$90,$S$9-1997+2,FALSE)/1850)*1.5*6))*8.67/16)+((($S$12*4)+((VLOOKUP(A82,Lønnstabeller!$A$2:$CG$90,$S$9-1997+2,FALSE)/1850)*0.45*10))*2/16)</f>
        <v>10959.358310810809</v>
      </c>
      <c r="F82" s="176">
        <f>((((VLOOKUP(A82,Lønnstabeller!$A$2:$CG$90,$S$9-1997+2,FALSE)/1850)*2*24)+($S$10*24))*11.33/24)+((($S$11*24)+((VLOOKUP(A82,Lønnstabeller!$A$2:$CG$90,$S$9-1997+2,FALSE)/1850)*0.45*10))*2.25/24)</f>
        <v>16406.19668918919</v>
      </c>
      <c r="G82" s="176">
        <f>((((VLOOKUP(A82,Lønnstabeller!$A$2:$CG$90,$S$9-1997+2,FALSE)/1850)*2*24)+((VLOOKUP(A82,Lønnstabeller!$A$2:$CG$90,$S$9-1997+2,FALSE)/1850)*0.45*10))*14.94/24)+((($S$10*48/7)+($S$12*20/7))*14.94/24)</f>
        <v>22301.386969111969</v>
      </c>
      <c r="H82" s="176">
        <f>(((VLOOKUP(A82,Lønnstabeller!$A$2:$CG$90,$S$9-1997+2,FALSE)/1850)*2*10)+((VLOOKUP(A82,Lønnstabeller!$A$2:$CG$90,$S$9-1997+2,FALSE)/1850)*1.5*6))*(SUM($R$18-$R$23)/16)+((($S$12*4)+((VLOOKUP(A82,Lønnstabeller!$A$2:$CG$90,$S$9-1997+2,FALSE)/1850)*0.45*10))*$R$23/16)</f>
        <v>7704.6824324324316</v>
      </c>
      <c r="I82" s="176">
        <f>((((VLOOKUP(A82,Lønnstabeller!$A$2:$CG$90,$S$9-1997+2,FALSE)/1850)*2*24)+($S$10*24))*11.33/24)+((($S$10*24)+((VLOOKUP(A82,Lønnstabeller!$A$2:$CG$90,$S$9-1997+2,FALSE)/1850)*0.45*10))*2/24)</f>
        <v>16358.421351351351</v>
      </c>
      <c r="J82" s="176">
        <f>((((VLOOKUP(A82,Lønnstabeller!$A$2:$CG$90,$S$9-1997+2,FALSE)/1850)*2*24)+((VLOOKUP(A82,Lønnstabeller!$A$2:$CG$90,$S$9-1997+2,FALSE)/1850)*0.45*10))*16.06/24)+((($S$10*48/7)+($S$12*20/7))*16.06/24)</f>
        <v>23973.244626769625</v>
      </c>
      <c r="K82" s="176">
        <f>(($S$12*4)+((VLOOKUP(A82,Lønnstabeller!$A$2:$CG$90,$S$9-1997+2,FALSE)/1850)*0.45*10))*($S$23/16)+((((VLOOKUP(A82,Lønnstabeller!$A$2:$CG$90,$S$9-1997+2,FALSE)/1850)*1.5*6)+((VLOOKUP(A82,Lønnstabeller!$A$2:$CG$90,$S$9-1997+2,FALSE)/1850)*2*10))*SUM($S$18-$S$23)/16)</f>
        <v>2586.7939189189187</v>
      </c>
      <c r="L82" s="176">
        <f>((((VLOOKUP(A82,Lønnstabeller!$A$2:$CG$90,$S$9-1997+2,FALSE)/1850)*2*24)+($S$11*24))*6.33/24)+((($S$11*24)+((VLOOKUP(A82,Lønnstabeller!$A$2:$CG$90,$S$9-1997+2,FALSE)/1850)*0.45*10))*7/24)</f>
        <v>10263.522702702703</v>
      </c>
      <c r="M82" s="177">
        <f>((((VLOOKUP(A82,Lønnstabeller!$A$2:$CG$90,$S$9-1997+2,FALSE)/1850)*2*24)+((VLOOKUP(A82,Lønnstabeller!$A$2:$CG$90,$S$9-1997+2,FALSE)/1850)*0.45*10))*16.06/24)+((($S$10*48/7)+($S$12*20/7))*16.06/24)</f>
        <v>23973.244626769625</v>
      </c>
    </row>
    <row r="83" spans="1:13">
      <c r="A83" s="174">
        <v>96</v>
      </c>
      <c r="B83" s="175">
        <f>((((VLOOKUP(A83,Lønnstabeller!$A$2:$CG$90,$S$9-1997+2,FALSE)/1850)*2*10)+((VLOOKUP(A83,Lønnstabeller!$A$2:$CG$90,$S$9-1997+2,FALSE)/1850)*1.5*6))*((SUM($P$18-$P$23)/16)))+((($S$12*4)+((VLOOKUP(A83,Lønnstabeller!$A$2:$CG$90,$S$9-1997+2,FALSE)/1850)*0.45*10))*$P$23/16)</f>
        <v>9089.1081081081084</v>
      </c>
      <c r="C83" s="176">
        <f>((((VLOOKUP(A83,Lønnstabeller!$A$2:$CG$90,$S$9-1997+2,FALSE)/1850)*2*24)+($S$10*24))*9.67/24)+((($S$11*24)+((VLOOKUP(A83,Lønnstabeller!$A$2:$CG$90,$S$9-1997+2,FALSE)/1850)*0.45*10))*2/24)</f>
        <v>14263.857837837837</v>
      </c>
      <c r="D83" s="176">
        <f>((((VLOOKUP(A83,Lønnstabeller!$A$2:$CG$90,$S$9-1997+2,FALSE)/1850)*2*24)+((VLOOKUP(A83,Lønnstabeller!$A$2:$CG$90,$S$9-1997+2,FALSE)/1850)*0.45*10))*13.28/24)+((($S$11*48/7)+($S$12*20/7))*13.28/24)</f>
        <v>20186.187516087513</v>
      </c>
      <c r="E83" s="176">
        <f>((((VLOOKUP(A83,Lønnstabeller!$A$2:$CG$90,$S$9-1997+2,FALSE)/1850)*2*10)+((VLOOKUP(A83,Lønnstabeller!$A$2:$CG$90,$S$9-1997+2,FALSE)/1850)*1.5*6))*8.67/16)+((($S$12*4)+((VLOOKUP(A83,Lønnstabeller!$A$2:$CG$90,$S$9-1997+2,FALSE)/1850)*0.45*10))*2/16)</f>
        <v>11162.59929054054</v>
      </c>
      <c r="F83" s="176">
        <f>((((VLOOKUP(A83,Lønnstabeller!$A$2:$CG$90,$S$9-1997+2,FALSE)/1850)*2*24)+($S$10*24))*11.33/24)+((($S$11*24)+((VLOOKUP(A83,Lønnstabeller!$A$2:$CG$90,$S$9-1997+2,FALSE)/1850)*0.45*10))*2.25/24)</f>
        <v>16694.408209459456</v>
      </c>
      <c r="G83" s="176">
        <f>((((VLOOKUP(A83,Lønnstabeller!$A$2:$CG$90,$S$9-1997+2,FALSE)/1850)*2*24)+((VLOOKUP(A83,Lønnstabeller!$A$2:$CG$90,$S$9-1997+2,FALSE)/1850)*0.45*10))*14.94/24)+((($S$10*48/7)+($S$12*20/7))*14.94/24)</f>
        <v>22709.460955598453</v>
      </c>
      <c r="H83" s="176">
        <f>(((VLOOKUP(A83,Lønnstabeller!$A$2:$CG$90,$S$9-1997+2,FALSE)/1850)*2*10)+((VLOOKUP(A83,Lønnstabeller!$A$2:$CG$90,$S$9-1997+2,FALSE)/1850)*1.5*6))*(SUM($R$18-$R$23)/16)+((($S$12*4)+((VLOOKUP(A83,Lønnstabeller!$A$2:$CG$90,$S$9-1997+2,FALSE)/1850)*0.45*10))*$R$23/16)</f>
        <v>7847.4966216216208</v>
      </c>
      <c r="I83" s="176">
        <f>((((VLOOKUP(A83,Lønnstabeller!$A$2:$CG$90,$S$9-1997+2,FALSE)/1850)*2*24)+($S$10*24))*11.33/24)+((($S$10*24)+((VLOOKUP(A83,Lønnstabeller!$A$2:$CG$90,$S$9-1997+2,FALSE)/1850)*0.45*10))*2/24)</f>
        <v>16646.047567567566</v>
      </c>
      <c r="J83" s="176">
        <f>((((VLOOKUP(A83,Lønnstabeller!$A$2:$CG$90,$S$9-1997+2,FALSE)/1850)*2*24)+((VLOOKUP(A83,Lønnstabeller!$A$2:$CG$90,$S$9-1997+2,FALSE)/1850)*0.45*10))*16.06/24)+((($S$10*48/7)+($S$12*20/7))*16.06/24)</f>
        <v>24411.910505148</v>
      </c>
      <c r="K83" s="176">
        <f>(($S$12*4)+((VLOOKUP(A83,Lønnstabeller!$A$2:$CG$90,$S$9-1997+2,FALSE)/1850)*0.45*10))*($S$23/16)+((((VLOOKUP(A83,Lønnstabeller!$A$2:$CG$90,$S$9-1997+2,FALSE)/1850)*1.5*6)+((VLOOKUP(A83,Lønnstabeller!$A$2:$CG$90,$S$9-1997+2,FALSE)/1850)*2*10))*SUM($S$18-$S$23)/16)</f>
        <v>2634.0084459459458</v>
      </c>
      <c r="L83" s="176">
        <f>((((VLOOKUP(A83,Lønnstabeller!$A$2:$CG$90,$S$9-1997+2,FALSE)/1850)*2*24)+($S$11*24))*6.33/24)+((($S$11*24)+((VLOOKUP(A83,Lønnstabeller!$A$2:$CG$90,$S$9-1997+2,FALSE)/1850)*0.45*10))*7/24)</f>
        <v>10437.990135135135</v>
      </c>
      <c r="M83" s="177">
        <f>((((VLOOKUP(A83,Lønnstabeller!$A$2:$CG$90,$S$9-1997+2,FALSE)/1850)*2*24)+((VLOOKUP(A83,Lønnstabeller!$A$2:$CG$90,$S$9-1997+2,FALSE)/1850)*0.45*10))*16.06/24)+((($S$10*48/7)+($S$12*20/7))*16.06/24)</f>
        <v>24411.910505148</v>
      </c>
    </row>
    <row r="84" spans="1:13">
      <c r="A84" s="174">
        <v>97</v>
      </c>
      <c r="B84" s="175">
        <f>((((VLOOKUP(A84,Lønnstabeller!$A$2:$CG$90,$S$9-1997+2,FALSE)/1850)*2*10)+((VLOOKUP(A84,Lønnstabeller!$A$2:$CG$90,$S$9-1997+2,FALSE)/1850)*1.5*6))*((SUM($P$18-$P$23)/16)))+((($S$12*4)+((VLOOKUP(A84,Lønnstabeller!$A$2:$CG$90,$S$9-1997+2,FALSE)/1850)*0.45*10))*$P$23/16)</f>
        <v>9255.27027027027</v>
      </c>
      <c r="C84" s="176">
        <f>((((VLOOKUP(A84,Lønnstabeller!$A$2:$CG$90,$S$9-1997+2,FALSE)/1850)*2*24)+($S$10*24))*9.67/24)+((($S$11*24)+((VLOOKUP(A84,Lønnstabeller!$A$2:$CG$90,$S$9-1997+2,FALSE)/1850)*0.45*10))*2/24)</f>
        <v>14511.094594594597</v>
      </c>
      <c r="D84" s="176">
        <f>((((VLOOKUP(A84,Lønnstabeller!$A$2:$CG$90,$S$9-1997+2,FALSE)/1850)*2*24)+((VLOOKUP(A84,Lønnstabeller!$A$2:$CG$90,$S$9-1997+2,FALSE)/1850)*0.45*10))*13.28/24)+((($S$11*48/7)+($S$12*20/7))*13.28/24)</f>
        <v>20550.490218790219</v>
      </c>
      <c r="E84" s="176">
        <f>((((VLOOKUP(A84,Lønnstabeller!$A$2:$CG$90,$S$9-1997+2,FALSE)/1850)*2*10)+((VLOOKUP(A84,Lønnstabeller!$A$2:$CG$90,$S$9-1997+2,FALSE)/1850)*1.5*6))*8.67/16)+((($S$12*4)+((VLOOKUP(A84,Lønnstabeller!$A$2:$CG$90,$S$9-1997+2,FALSE)/1850)*0.45*10))*2/16)</f>
        <v>11366.720101351351</v>
      </c>
      <c r="F84" s="176">
        <f>((((VLOOKUP(A84,Lønnstabeller!$A$2:$CG$90,$S$9-1997+2,FALSE)/1850)*2*24)+($S$10*24))*11.33/24)+((($S$11*24)+((VLOOKUP(A84,Lønnstabeller!$A$2:$CG$90,$S$9-1997+2,FALSE)/1850)*0.45*10))*2.25/24)</f>
        <v>16983.86739864865</v>
      </c>
      <c r="G84" s="176">
        <f>((((VLOOKUP(A84,Lønnstabeller!$A$2:$CG$90,$S$9-1997+2,FALSE)/1850)*2*24)+((VLOOKUP(A84,Lønnstabeller!$A$2:$CG$90,$S$9-1997+2,FALSE)/1850)*0.45*10))*14.94/24)+((($S$10*48/7)+($S$12*20/7))*14.94/24)</f>
        <v>23119.301496139</v>
      </c>
      <c r="H84" s="176">
        <f>(((VLOOKUP(A84,Lønnstabeller!$A$2:$CG$90,$S$9-1997+2,FALSE)/1850)*2*10)+((VLOOKUP(A84,Lønnstabeller!$A$2:$CG$90,$S$9-1997+2,FALSE)/1850)*1.5*6))*(SUM($R$18-$R$23)/16)+((($S$12*4)+((VLOOKUP(A84,Lønnstabeller!$A$2:$CG$90,$S$9-1997+2,FALSE)/1850)*0.45*10))*$R$23/16)</f>
        <v>7990.9290540540542</v>
      </c>
      <c r="I84" s="176">
        <f>((((VLOOKUP(A84,Lønnstabeller!$A$2:$CG$90,$S$9-1997+2,FALSE)/1850)*2*24)+($S$10*24))*11.33/24)+((($S$10*24)+((VLOOKUP(A84,Lønnstabeller!$A$2:$CG$90,$S$9-1997+2,FALSE)/1850)*0.45*10))*2/24)</f>
        <v>16934.91891891892</v>
      </c>
      <c r="J84" s="176">
        <f>((((VLOOKUP(A84,Lønnstabeller!$A$2:$CG$90,$S$9-1997+2,FALSE)/1850)*2*24)+((VLOOKUP(A84,Lønnstabeller!$A$2:$CG$90,$S$9-1997+2,FALSE)/1850)*0.45*10))*16.06/24)+((($S$10*48/7)+($S$12*20/7))*16.06/24)</f>
        <v>24852.475370012868</v>
      </c>
      <c r="K84" s="176">
        <f>(($S$12*4)+((VLOOKUP(A84,Lønnstabeller!$A$2:$CG$90,$S$9-1997+2,FALSE)/1850)*0.45*10))*($S$23/16)+((((VLOOKUP(A84,Lønnstabeller!$A$2:$CG$90,$S$9-1997+2,FALSE)/1850)*1.5*6)+((VLOOKUP(A84,Lønnstabeller!$A$2:$CG$90,$S$9-1997+2,FALSE)/1850)*2*10))*SUM($S$18-$S$23)/16)</f>
        <v>2681.427364864865</v>
      </c>
      <c r="L84" s="176">
        <f>((((VLOOKUP(A84,Lønnstabeller!$A$2:$CG$90,$S$9-1997+2,FALSE)/1850)*2*24)+($S$11*24))*6.33/24)+((($S$11*24)+((VLOOKUP(A84,Lønnstabeller!$A$2:$CG$90,$S$9-1997+2,FALSE)/1850)*0.45*10))*7/24)</f>
        <v>10613.21283783784</v>
      </c>
      <c r="M84" s="177">
        <f>((((VLOOKUP(A84,Lønnstabeller!$A$2:$CG$90,$S$9-1997+2,FALSE)/1850)*2*24)+((VLOOKUP(A84,Lønnstabeller!$A$2:$CG$90,$S$9-1997+2,FALSE)/1850)*0.45*10))*16.06/24)+((($S$10*48/7)+($S$12*20/7))*16.06/24)</f>
        <v>24852.475370012868</v>
      </c>
    </row>
    <row r="85" spans="1:13">
      <c r="A85" s="174">
        <v>98</v>
      </c>
      <c r="B85" s="175">
        <f>((((VLOOKUP(A85,Lønnstabeller!$A$2:$CG$90,$S$9-1997+2,FALSE)/1850)*2*10)+((VLOOKUP(A85,Lønnstabeller!$A$2:$CG$90,$S$9-1997+2,FALSE)/1850)*1.5*6))*((SUM($P$18-$P$23)/16)))+((($S$12*4)+((VLOOKUP(A85,Lønnstabeller!$A$2:$CG$90,$S$9-1997+2,FALSE)/1850)*0.45*10))*$P$23/16)</f>
        <v>9420.7162162162149</v>
      </c>
      <c r="C85" s="176">
        <f>((((VLOOKUP(A85,Lønnstabeller!$A$2:$CG$90,$S$9-1997+2,FALSE)/1850)*2*24)+($S$10*24))*9.67/24)+((($S$11*24)+((VLOOKUP(A85,Lønnstabeller!$A$2:$CG$90,$S$9-1997+2,FALSE)/1850)*0.45*10))*2/24)</f>
        <v>14757.265675675675</v>
      </c>
      <c r="D85" s="176">
        <f>((((VLOOKUP(A85,Lønnstabeller!$A$2:$CG$90,$S$9-1997+2,FALSE)/1850)*2*24)+((VLOOKUP(A85,Lønnstabeller!$A$2:$CG$90,$S$9-1997+2,FALSE)/1850)*0.45*10))*13.28/24)+((($S$11*48/7)+($S$12*20/7))*13.28/24)</f>
        <v>20913.222651222655</v>
      </c>
      <c r="E85" s="176">
        <f>((((VLOOKUP(A85,Lønnstabeller!$A$2:$CG$90,$S$9-1997+2,FALSE)/1850)*2*10)+((VLOOKUP(A85,Lønnstabeller!$A$2:$CG$90,$S$9-1997+2,FALSE)/1850)*1.5*6))*8.67/16)+((($S$12*4)+((VLOOKUP(A85,Lønnstabeller!$A$2:$CG$90,$S$9-1997+2,FALSE)/1850)*0.45*10))*2/16)</f>
        <v>11569.961081081081</v>
      </c>
      <c r="F85" s="176">
        <f>((((VLOOKUP(A85,Lønnstabeller!$A$2:$CG$90,$S$9-1997+2,FALSE)/1850)*2*24)+($S$10*24))*11.33/24)+((($S$11*24)+((VLOOKUP(A85,Lønnstabeller!$A$2:$CG$90,$S$9-1997+2,FALSE)/1850)*0.45*10))*2.25/24)</f>
        <v>17272.07891891892</v>
      </c>
      <c r="G85" s="176">
        <f>((((VLOOKUP(A85,Lønnstabeller!$A$2:$CG$90,$S$9-1997+2,FALSE)/1850)*2*24)+((VLOOKUP(A85,Lønnstabeller!$A$2:$CG$90,$S$9-1997+2,FALSE)/1850)*0.45*10))*14.94/24)+((($S$10*48/7)+($S$12*20/7))*14.94/24)</f>
        <v>23527.375482625488</v>
      </c>
      <c r="H85" s="176">
        <f>(((VLOOKUP(A85,Lønnstabeller!$A$2:$CG$90,$S$9-1997+2,FALSE)/1850)*2*10)+((VLOOKUP(A85,Lønnstabeller!$A$2:$CG$90,$S$9-1997+2,FALSE)/1850)*1.5*6))*(SUM($R$18-$R$23)/16)+((($S$12*4)+((VLOOKUP(A85,Lønnstabeller!$A$2:$CG$90,$S$9-1997+2,FALSE)/1850)*0.45*10))*$R$23/16)</f>
        <v>8133.7432432432433</v>
      </c>
      <c r="I85" s="176">
        <f>((((VLOOKUP(A85,Lønnstabeller!$A$2:$CG$90,$S$9-1997+2,FALSE)/1850)*2*24)+($S$10*24))*11.33/24)+((($S$10*24)+((VLOOKUP(A85,Lønnstabeller!$A$2:$CG$90,$S$9-1997+2,FALSE)/1850)*0.45*10))*2/24)</f>
        <v>17222.545135135137</v>
      </c>
      <c r="J85" s="176">
        <f>((((VLOOKUP(A85,Lønnstabeller!$A$2:$CG$90,$S$9-1997+2,FALSE)/1850)*2*24)+((VLOOKUP(A85,Lønnstabeller!$A$2:$CG$90,$S$9-1997+2,FALSE)/1850)*0.45*10))*16.06/24)+((($S$10*48/7)+($S$12*20/7))*16.06/24)</f>
        <v>25291.141248391246</v>
      </c>
      <c r="K85" s="176">
        <f>(($S$12*4)+((VLOOKUP(A85,Lønnstabeller!$A$2:$CG$90,$S$9-1997+2,FALSE)/1850)*0.45*10))*($S$23/16)+((((VLOOKUP(A85,Lønnstabeller!$A$2:$CG$90,$S$9-1997+2,FALSE)/1850)*1.5*6)+((VLOOKUP(A85,Lønnstabeller!$A$2:$CG$90,$S$9-1997+2,FALSE)/1850)*2*10))*SUM($S$18-$S$23)/16)</f>
        <v>2728.6418918918916</v>
      </c>
      <c r="L85" s="176">
        <f>((((VLOOKUP(A85,Lønnstabeller!$A$2:$CG$90,$S$9-1997+2,FALSE)/1850)*2*24)+($S$11*24))*6.33/24)+((($S$11*24)+((VLOOKUP(A85,Lønnstabeller!$A$2:$CG$90,$S$9-1997+2,FALSE)/1850)*0.45*10))*7/24)</f>
        <v>10787.680270270272</v>
      </c>
      <c r="M85" s="177">
        <f>((((VLOOKUP(A85,Lønnstabeller!$A$2:$CG$90,$S$9-1997+2,FALSE)/1850)*2*24)+((VLOOKUP(A85,Lønnstabeller!$A$2:$CG$90,$S$9-1997+2,FALSE)/1850)*0.45*10))*16.06/24)+((($S$10*48/7)+($S$12*20/7))*16.06/24)</f>
        <v>25291.141248391246</v>
      </c>
    </row>
    <row r="86" spans="1:13">
      <c r="A86" s="174">
        <v>99</v>
      </c>
      <c r="B86" s="175">
        <f>((((VLOOKUP(A86,Lønnstabeller!$A$2:$CG$90,$S$9-1997+2,FALSE)/1850)*2*10)+((VLOOKUP(A86,Lønnstabeller!$A$2:$CG$90,$S$9-1997+2,FALSE)/1850)*1.5*6))*((SUM($P$18-$P$23)/16)))+((($S$12*4)+((VLOOKUP(A86,Lønnstabeller!$A$2:$CG$90,$S$9-1997+2,FALSE)/1850)*0.45*10))*$P$23/16)</f>
        <v>9579.7162162162149</v>
      </c>
      <c r="C86" s="176">
        <f>((((VLOOKUP(A86,Lønnstabeller!$A$2:$CG$90,$S$9-1997+2,FALSE)/1850)*2*24)+($S$10*24))*9.67/24)+((($S$11*24)+((VLOOKUP(A86,Lønnstabeller!$A$2:$CG$90,$S$9-1997+2,FALSE)/1850)*0.45*10))*2/24)</f>
        <v>14993.845675675675</v>
      </c>
      <c r="D86" s="176">
        <f>((((VLOOKUP(A86,Lønnstabeller!$A$2:$CG$90,$S$9-1997+2,FALSE)/1850)*2*24)+((VLOOKUP(A86,Lønnstabeller!$A$2:$CG$90,$S$9-1997+2,FALSE)/1850)*0.45*10))*13.28/24)+((($S$11*48/7)+($S$12*20/7))*13.28/24)</f>
        <v>21261.822651222654</v>
      </c>
      <c r="E86" s="176">
        <f>((((VLOOKUP(A86,Lønnstabeller!$A$2:$CG$90,$S$9-1997+2,FALSE)/1850)*2*10)+((VLOOKUP(A86,Lønnstabeller!$A$2:$CG$90,$S$9-1997+2,FALSE)/1850)*1.5*6))*8.67/16)+((($S$12*4)+((VLOOKUP(A86,Lønnstabeller!$A$2:$CG$90,$S$9-1997+2,FALSE)/1850)*0.45*10))*2/16)</f>
        <v>11765.283581081079</v>
      </c>
      <c r="F86" s="176">
        <f>((((VLOOKUP(A86,Lønnstabeller!$A$2:$CG$90,$S$9-1997+2,FALSE)/1850)*2*24)+($S$10*24))*11.33/24)+((($S$11*24)+((VLOOKUP(A86,Lønnstabeller!$A$2:$CG$90,$S$9-1997+2,FALSE)/1850)*0.45*10))*2.25/24)</f>
        <v>17549.061418918918</v>
      </c>
      <c r="G86" s="176">
        <f>((((VLOOKUP(A86,Lønnstabeller!$A$2:$CG$90,$S$9-1997+2,FALSE)/1850)*2*24)+((VLOOKUP(A86,Lønnstabeller!$A$2:$CG$90,$S$9-1997+2,FALSE)/1850)*0.45*10))*14.94/24)+((($S$10*48/7)+($S$12*20/7))*14.94/24)</f>
        <v>23919.550482625484</v>
      </c>
      <c r="H86" s="176">
        <f>(((VLOOKUP(A86,Lønnstabeller!$A$2:$CG$90,$S$9-1997+2,FALSE)/1850)*2*10)+((VLOOKUP(A86,Lønnstabeller!$A$2:$CG$90,$S$9-1997+2,FALSE)/1850)*1.5*6))*(SUM($R$18-$R$23)/16)+((($S$12*4)+((VLOOKUP(A86,Lønnstabeller!$A$2:$CG$90,$S$9-1997+2,FALSE)/1850)*0.45*10))*$R$23/16)</f>
        <v>8270.9932432432433</v>
      </c>
      <c r="I86" s="176">
        <f>((((VLOOKUP(A86,Lønnstabeller!$A$2:$CG$90,$S$9-1997+2,FALSE)/1850)*2*24)+($S$10*24))*11.33/24)+((($S$10*24)+((VLOOKUP(A86,Lønnstabeller!$A$2:$CG$90,$S$9-1997+2,FALSE)/1850)*0.45*10))*2/24)</f>
        <v>17498.965135135135</v>
      </c>
      <c r="J86" s="176">
        <f>((((VLOOKUP(A86,Lønnstabeller!$A$2:$CG$90,$S$9-1997+2,FALSE)/1850)*2*24)+((VLOOKUP(A86,Lønnstabeller!$A$2:$CG$90,$S$9-1997+2,FALSE)/1850)*0.45*10))*16.06/24)+((($S$10*48/7)+($S$12*20/7))*16.06/24)</f>
        <v>25712.716248391247</v>
      </c>
      <c r="K86" s="176">
        <f>(($S$12*4)+((VLOOKUP(A86,Lønnstabeller!$A$2:$CG$90,$S$9-1997+2,FALSE)/1850)*0.45*10))*($S$23/16)+((((VLOOKUP(A86,Lønnstabeller!$A$2:$CG$90,$S$9-1997+2,FALSE)/1850)*1.5*6)+((VLOOKUP(A86,Lønnstabeller!$A$2:$CG$90,$S$9-1997+2,FALSE)/1850)*2*10))*SUM($S$18-$S$23)/16)</f>
        <v>2774.0168918918916</v>
      </c>
      <c r="L86" s="176">
        <f>((((VLOOKUP(A86,Lønnstabeller!$A$2:$CG$90,$S$9-1997+2,FALSE)/1850)*2*24)+($S$11*24))*6.33/24)+((($S$11*24)+((VLOOKUP(A86,Lønnstabeller!$A$2:$CG$90,$S$9-1997+2,FALSE)/1850)*0.45*10))*7/24)</f>
        <v>10955.35027027027</v>
      </c>
      <c r="M86" s="177">
        <f>((((VLOOKUP(A86,Lønnstabeller!$A$2:$CG$90,$S$9-1997+2,FALSE)/1850)*2*24)+((VLOOKUP(A86,Lønnstabeller!$A$2:$CG$90,$S$9-1997+2,FALSE)/1850)*0.45*10))*16.06/24)+((($S$10*48/7)+($S$12*20/7))*16.06/24)</f>
        <v>25712.716248391247</v>
      </c>
    </row>
    <row r="87" spans="1:13">
      <c r="A87" s="174">
        <v>100</v>
      </c>
      <c r="B87" s="175">
        <f>((((VLOOKUP(A87,Lønnstabeller!$A$2:$CG$90,$S$9-1997+2,FALSE)/1850)*2*10)+((VLOOKUP(A87,Lønnstabeller!$A$2:$CG$90,$S$9-1997+2,FALSE)/1850)*1.5*6))*((SUM($P$18-$P$23)/16)))+((($S$12*4)+((VLOOKUP(A87,Lønnstabeller!$A$2:$CG$90,$S$9-1997+2,FALSE)/1850)*0.45*10))*$P$23/16)</f>
        <v>9738</v>
      </c>
      <c r="C87" s="176">
        <f>((((VLOOKUP(A87,Lønnstabeller!$A$2:$CG$90,$S$9-1997+2,FALSE)/1850)*2*24)+($S$10*24))*9.67/24)+((($S$11*24)+((VLOOKUP(A87,Lønnstabeller!$A$2:$CG$90,$S$9-1997+2,FALSE)/1850)*0.45*10))*2/24)</f>
        <v>15229.36</v>
      </c>
      <c r="D87" s="176">
        <f>((((VLOOKUP(A87,Lønnstabeller!$A$2:$CG$90,$S$9-1997+2,FALSE)/1850)*2*24)+((VLOOKUP(A87,Lønnstabeller!$A$2:$CG$90,$S$9-1997+2,FALSE)/1850)*0.45*10))*13.28/24)+((($S$11*48/7)+($S$12*20/7))*13.28/24)</f>
        <v>21608.852380952383</v>
      </c>
      <c r="E87" s="176">
        <f>((((VLOOKUP(A87,Lønnstabeller!$A$2:$CG$90,$S$9-1997+2,FALSE)/1850)*2*10)+((VLOOKUP(A87,Lønnstabeller!$A$2:$CG$90,$S$9-1997+2,FALSE)/1850)*1.5*6))*8.67/16)+((($S$12*4)+((VLOOKUP(A87,Lønnstabeller!$A$2:$CG$90,$S$9-1997+2,FALSE)/1850)*0.45*10))*2/16)</f>
        <v>11959.72625</v>
      </c>
      <c r="F87" s="176">
        <f>((((VLOOKUP(A87,Lønnstabeller!$A$2:$CG$90,$S$9-1997+2,FALSE)/1850)*2*24)+($S$10*24))*11.33/24)+((($S$11*24)+((VLOOKUP(A87,Lønnstabeller!$A$2:$CG$90,$S$9-1997+2,FALSE)/1850)*0.45*10))*2.25/24)</f>
        <v>17824.796249999999</v>
      </c>
      <c r="G87" s="176">
        <f>((((VLOOKUP(A87,Lønnstabeller!$A$2:$CG$90,$S$9-1997+2,FALSE)/1850)*2*24)+((VLOOKUP(A87,Lønnstabeller!$A$2:$CG$90,$S$9-1997+2,FALSE)/1850)*0.45*10))*14.94/24)+((($S$10*48/7)+($S$12*20/7))*14.94/24)</f>
        <v>24309.958928571432</v>
      </c>
      <c r="H87" s="176">
        <f>(((VLOOKUP(A87,Lønnstabeller!$A$2:$CG$90,$S$9-1997+2,FALSE)/1850)*2*10)+((VLOOKUP(A87,Lønnstabeller!$A$2:$CG$90,$S$9-1997+2,FALSE)/1850)*1.5*6))*(SUM($R$18-$R$23)/16)+((($S$12*4)+((VLOOKUP(A87,Lønnstabeller!$A$2:$CG$90,$S$9-1997+2,FALSE)/1850)*0.45*10))*$R$23/16)</f>
        <v>8407.625</v>
      </c>
      <c r="I87" s="176">
        <f>((((VLOOKUP(A87,Lønnstabeller!$A$2:$CG$90,$S$9-1997+2,FALSE)/1850)*2*24)+($S$10*24))*11.33/24)+((($S$10*24)+((VLOOKUP(A87,Lønnstabeller!$A$2:$CG$90,$S$9-1997+2,FALSE)/1850)*0.45*10))*2/24)</f>
        <v>17774.14</v>
      </c>
      <c r="J87" s="176">
        <f>((((VLOOKUP(A87,Lønnstabeller!$A$2:$CG$90,$S$9-1997+2,FALSE)/1850)*2*24)+((VLOOKUP(A87,Lønnstabeller!$A$2:$CG$90,$S$9-1997+2,FALSE)/1850)*0.45*10))*16.06/24)+((($S$10*48/7)+($S$12*20/7))*16.06/24)</f>
        <v>26132.392261904759</v>
      </c>
      <c r="K87" s="176">
        <f>(($S$12*4)+((VLOOKUP(A87,Lønnstabeller!$A$2:$CG$90,$S$9-1997+2,FALSE)/1850)*0.45*10))*($S$23/16)+((((VLOOKUP(A87,Lønnstabeller!$A$2:$CG$90,$S$9-1997+2,FALSE)/1850)*1.5*6)+((VLOOKUP(A87,Lønnstabeller!$A$2:$CG$90,$S$9-1997+2,FALSE)/1850)*2*10))*SUM($S$18-$S$23)/16)</f>
        <v>2819.1875</v>
      </c>
      <c r="L87" s="176">
        <f>((((VLOOKUP(A87,Lønnstabeller!$A$2:$CG$90,$S$9-1997+2,FALSE)/1850)*2*24)+($S$11*24))*6.33/24)+((($S$11*24)+((VLOOKUP(A87,Lønnstabeller!$A$2:$CG$90,$S$9-1997+2,FALSE)/1850)*0.45*10))*7/24)</f>
        <v>11122.265000000001</v>
      </c>
      <c r="M87" s="177">
        <f>((((VLOOKUP(A87,Lønnstabeller!$A$2:$CG$90,$S$9-1997+2,FALSE)/1850)*2*24)+((VLOOKUP(A87,Lønnstabeller!$A$2:$CG$90,$S$9-1997+2,FALSE)/1850)*0.45*10))*16.06/24)+((($S$10*48/7)+($S$12*20/7))*16.06/24)</f>
        <v>26132.392261904759</v>
      </c>
    </row>
    <row r="88" spans="1:13">
      <c r="A88" s="174">
        <v>101</v>
      </c>
      <c r="B88" s="175">
        <f>((((VLOOKUP(A88,Lønnstabeller!$A$2:$CG$90,$S$9-1997+2,FALSE)/1850)*2*10)+((VLOOKUP(A88,Lønnstabeller!$A$2:$CG$90,$S$9-1997+2,FALSE)/1850)*1.5*6))*((SUM($P$18-$P$23)/16)))+((($S$12*4)+((VLOOKUP(A88,Lønnstabeller!$A$2:$CG$90,$S$9-1997+2,FALSE)/1850)*0.45*10))*$P$23/16)</f>
        <v>9897</v>
      </c>
      <c r="C88" s="176">
        <f>((((VLOOKUP(A88,Lønnstabeller!$A$2:$CG$90,$S$9-1997+2,FALSE)/1850)*2*24)+($S$10*24))*9.67/24)+((($S$11*24)+((VLOOKUP(A88,Lønnstabeller!$A$2:$CG$90,$S$9-1997+2,FALSE)/1850)*0.45*10))*2/24)</f>
        <v>15465.94</v>
      </c>
      <c r="D88" s="176">
        <f>((((VLOOKUP(A88,Lønnstabeller!$A$2:$CG$90,$S$9-1997+2,FALSE)/1850)*2*24)+((VLOOKUP(A88,Lønnstabeller!$A$2:$CG$90,$S$9-1997+2,FALSE)/1850)*0.45*10))*13.28/24)+((($S$11*48/7)+($S$12*20/7))*13.28/24)</f>
        <v>21957.452380952382</v>
      </c>
      <c r="E88" s="176">
        <f>((((VLOOKUP(A88,Lønnstabeller!$A$2:$CG$90,$S$9-1997+2,FALSE)/1850)*2*10)+((VLOOKUP(A88,Lønnstabeller!$A$2:$CG$90,$S$9-1997+2,FALSE)/1850)*1.5*6))*8.67/16)+((($S$12*4)+((VLOOKUP(A88,Lønnstabeller!$A$2:$CG$90,$S$9-1997+2,FALSE)/1850)*0.45*10))*2/16)</f>
        <v>12155.04875</v>
      </c>
      <c r="F88" s="176">
        <f>((((VLOOKUP(A88,Lønnstabeller!$A$2:$CG$90,$S$9-1997+2,FALSE)/1850)*2*24)+($S$10*24))*11.33/24)+((($S$11*24)+((VLOOKUP(A88,Lønnstabeller!$A$2:$CG$90,$S$9-1997+2,FALSE)/1850)*0.45*10))*2.25/24)</f>
        <v>18101.778750000001</v>
      </c>
      <c r="G88" s="176">
        <f>((((VLOOKUP(A88,Lønnstabeller!$A$2:$CG$90,$S$9-1997+2,FALSE)/1850)*2*24)+((VLOOKUP(A88,Lønnstabeller!$A$2:$CG$90,$S$9-1997+2,FALSE)/1850)*0.45*10))*14.94/24)+((($S$10*48/7)+($S$12*20/7))*14.94/24)</f>
        <v>24702.133928571428</v>
      </c>
      <c r="H88" s="176">
        <f>(((VLOOKUP(A88,Lønnstabeller!$A$2:$CG$90,$S$9-1997+2,FALSE)/1850)*2*10)+((VLOOKUP(A88,Lønnstabeller!$A$2:$CG$90,$S$9-1997+2,FALSE)/1850)*1.5*6))*(SUM($R$18-$R$23)/16)+((($S$12*4)+((VLOOKUP(A88,Lønnstabeller!$A$2:$CG$90,$S$9-1997+2,FALSE)/1850)*0.45*10))*$R$23/16)</f>
        <v>8544.875</v>
      </c>
      <c r="I88" s="176">
        <f>((((VLOOKUP(A88,Lønnstabeller!$A$2:$CG$90,$S$9-1997+2,FALSE)/1850)*2*24)+($S$10*24))*11.33/24)+((($S$10*24)+((VLOOKUP(A88,Lønnstabeller!$A$2:$CG$90,$S$9-1997+2,FALSE)/1850)*0.45*10))*2/24)</f>
        <v>18050.560000000001</v>
      </c>
      <c r="J88" s="176">
        <f>((((VLOOKUP(A88,Lønnstabeller!$A$2:$CG$90,$S$9-1997+2,FALSE)/1850)*2*24)+((VLOOKUP(A88,Lønnstabeller!$A$2:$CG$90,$S$9-1997+2,FALSE)/1850)*0.45*10))*16.06/24)+((($S$10*48/7)+($S$12*20/7))*16.06/24)</f>
        <v>26553.967261904756</v>
      </c>
      <c r="K88" s="176">
        <f>(($S$12*4)+((VLOOKUP(A88,Lønnstabeller!$A$2:$CG$90,$S$9-1997+2,FALSE)/1850)*0.45*10))*($S$23/16)+((((VLOOKUP(A88,Lønnstabeller!$A$2:$CG$90,$S$9-1997+2,FALSE)/1850)*1.5*6)+((VLOOKUP(A88,Lønnstabeller!$A$2:$CG$90,$S$9-1997+2,FALSE)/1850)*2*10))*SUM($S$18-$S$23)/16)</f>
        <v>2864.5625</v>
      </c>
      <c r="L88" s="176">
        <f>((((VLOOKUP(A88,Lønnstabeller!$A$2:$CG$90,$S$9-1997+2,FALSE)/1850)*2*24)+($S$11*24))*6.33/24)+((($S$11*24)+((VLOOKUP(A88,Lønnstabeller!$A$2:$CG$90,$S$9-1997+2,FALSE)/1850)*0.45*10))*7/24)</f>
        <v>11289.934999999999</v>
      </c>
      <c r="M88" s="177">
        <f>((((VLOOKUP(A88,Lønnstabeller!$A$2:$CG$90,$S$9-1997+2,FALSE)/1850)*2*24)+((VLOOKUP(A88,Lønnstabeller!$A$2:$CG$90,$S$9-1997+2,FALSE)/1850)*0.45*10))*16.06/24)+((($S$10*48/7)+($S$12*20/7))*16.06/24)</f>
        <v>26553.967261904756</v>
      </c>
    </row>
  </sheetData>
  <sheetProtection algorithmName="SHA-512" hashValue="1lg8d36Ht6bIe5a4Bz2F1EhRzE31wJW7oK195h6p+zzi62rt+kS14fhpL6xV4dvNzUzwHJVwgGfdHUKO+93dow==" saltValue="YO7X+1ZLGmsPLku7tZodEQ==" spinCount="100000" sheet="1" objects="1" scenarios="1" selectLockedCells="1"/>
  <mergeCells count="21">
    <mergeCell ref="O2:O7"/>
    <mergeCell ref="O22:S22"/>
    <mergeCell ref="P2:S2"/>
    <mergeCell ref="P8:S8"/>
    <mergeCell ref="P9:R9"/>
    <mergeCell ref="P13:R13"/>
    <mergeCell ref="P10:R10"/>
    <mergeCell ref="P11:R11"/>
    <mergeCell ref="P12:R12"/>
    <mergeCell ref="O10:O13"/>
    <mergeCell ref="P3:R3"/>
    <mergeCell ref="P4:R4"/>
    <mergeCell ref="P5:R5"/>
    <mergeCell ref="P6:R6"/>
    <mergeCell ref="P7:R7"/>
    <mergeCell ref="A1:M1"/>
    <mergeCell ref="A2:A4"/>
    <mergeCell ref="B2:D2"/>
    <mergeCell ref="E2:G2"/>
    <mergeCell ref="H2:J2"/>
    <mergeCell ref="K2:M2"/>
  </mergeCells>
  <conditionalFormatting sqref="B5:M5">
    <cfRule type="expression" dxfId="5" priority="14">
      <formula>$O$8&lt;&gt;"Lønnstrinn"</formula>
    </cfRule>
  </conditionalFormatting>
  <conditionalFormatting sqref="O9">
    <cfRule type="expression" dxfId="4" priority="13">
      <formula>$O$8&lt;&gt;"Lønnstrinn"</formula>
    </cfRule>
  </conditionalFormatting>
  <dataValidations count="2">
    <dataValidation type="list" allowBlank="1" showInputMessage="1" showErrorMessage="1" sqref="O8" xr:uid="{0AC8EB00-7ED4-4A99-9A31-4186EE2DEB12}">
      <formula1>"Månedslønn,Lønnstrinn"</formula1>
    </dataValidation>
    <dataValidation type="whole" allowBlank="1" showInputMessage="1" showErrorMessage="1" errorTitle="Årstall" error="Feil årstall/ikke gyldig årstall!" promptTitle="Årstall" prompt="Årstall må være mellom 1997 og 2080 (Grenseverdiene for lønnstabellen). Tallene i tabellene er beregnet pr 1. mai for det aktuelle året." sqref="S9" xr:uid="{2DD1EDE3-3CB8-4739-BBCC-F19DF83617C9}">
      <formula1>1997</formula1>
      <formula2>2080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B90B-5228-45B3-9F8C-E83981D62AE9}">
  <dimension ref="A1:E51"/>
  <sheetViews>
    <sheetView workbookViewId="0">
      <selection activeCell="A11" sqref="A11"/>
    </sheetView>
  </sheetViews>
  <sheetFormatPr baseColWidth="10" defaultRowHeight="15"/>
  <cols>
    <col min="1" max="1" width="44" customWidth="1"/>
    <col min="2" max="2" width="10" customWidth="1"/>
    <col min="3" max="3" width="9" customWidth="1"/>
  </cols>
  <sheetData>
    <row r="1" spans="1:5">
      <c r="A1" s="133" t="s">
        <v>207</v>
      </c>
    </row>
    <row r="2" spans="1:5">
      <c r="A2" s="134" t="s">
        <v>210</v>
      </c>
      <c r="E2" s="125"/>
    </row>
    <row r="3" spans="1:5">
      <c r="A3" s="135" t="s">
        <v>206</v>
      </c>
      <c r="E3" s="125"/>
    </row>
    <row r="4" spans="1:5">
      <c r="A4" s="134" t="s">
        <v>208</v>
      </c>
      <c r="E4" s="125"/>
    </row>
    <row r="5" spans="1:5">
      <c r="A5" s="135" t="s">
        <v>209</v>
      </c>
    </row>
    <row r="6" spans="1:5">
      <c r="A6" s="135"/>
    </row>
    <row r="7" spans="1:5">
      <c r="A7" s="133" t="s">
        <v>213</v>
      </c>
    </row>
    <row r="8" spans="1:5">
      <c r="A8" s="135" t="s">
        <v>216</v>
      </c>
    </row>
    <row r="9" spans="1:5">
      <c r="A9" s="135" t="s">
        <v>212</v>
      </c>
    </row>
    <row r="10" spans="1:5">
      <c r="A10" s="135" t="s">
        <v>211</v>
      </c>
    </row>
    <row r="11" spans="1:5">
      <c r="A11" s="135" t="s">
        <v>215</v>
      </c>
    </row>
    <row r="12" spans="1:5">
      <c r="A12" s="135" t="s">
        <v>214</v>
      </c>
    </row>
    <row r="13" spans="1:5">
      <c r="A13" s="135" t="s">
        <v>217</v>
      </c>
    </row>
    <row r="14" spans="1:5">
      <c r="A14" s="135"/>
    </row>
    <row r="15" spans="1:5">
      <c r="A15" s="135"/>
    </row>
    <row r="16" spans="1:5">
      <c r="A16" s="136" t="s">
        <v>205</v>
      </c>
      <c r="C16" s="132" t="s">
        <v>7</v>
      </c>
    </row>
    <row r="17" spans="1:4">
      <c r="A17" s="134" t="s">
        <v>8</v>
      </c>
      <c r="B17" s="137"/>
      <c r="C17" s="138">
        <v>65</v>
      </c>
      <c r="D17" s="134" t="s">
        <v>9</v>
      </c>
    </row>
    <row r="18" spans="1:4">
      <c r="A18" s="134" t="s">
        <v>10</v>
      </c>
      <c r="B18" s="137"/>
      <c r="C18" s="138">
        <v>65</v>
      </c>
      <c r="D18" s="134" t="s">
        <v>9</v>
      </c>
    </row>
    <row r="19" spans="1:4">
      <c r="A19" s="134" t="s">
        <v>11</v>
      </c>
      <c r="B19" s="137"/>
      <c r="C19" s="138">
        <v>25</v>
      </c>
      <c r="D19" s="134" t="s">
        <v>9</v>
      </c>
    </row>
    <row r="20" spans="1:4">
      <c r="A20" s="134" t="s">
        <v>12</v>
      </c>
      <c r="B20" s="137"/>
      <c r="C20" s="138">
        <v>25</v>
      </c>
      <c r="D20" s="134" t="s">
        <v>9</v>
      </c>
    </row>
    <row r="21" spans="1:4">
      <c r="A21" s="134" t="s">
        <v>13</v>
      </c>
      <c r="B21" s="137"/>
      <c r="C21" s="138">
        <v>15</v>
      </c>
      <c r="D21" s="134" t="s">
        <v>9</v>
      </c>
    </row>
    <row r="22" spans="1:4">
      <c r="A22" s="134" t="s">
        <v>14</v>
      </c>
      <c r="B22" s="134"/>
      <c r="C22" s="138">
        <v>250</v>
      </c>
      <c r="D22" s="134" t="s">
        <v>15</v>
      </c>
    </row>
    <row r="23" spans="1:4">
      <c r="A23" s="137" t="s">
        <v>16</v>
      </c>
      <c r="B23" s="134"/>
      <c r="C23" s="138">
        <v>324</v>
      </c>
      <c r="D23" s="134"/>
    </row>
    <row r="24" spans="1:4">
      <c r="A24" s="137" t="s">
        <v>17</v>
      </c>
      <c r="B24" s="134"/>
      <c r="C24" s="138">
        <v>603</v>
      </c>
      <c r="D24" s="134"/>
    </row>
    <row r="25" spans="1:4">
      <c r="A25" s="137" t="s">
        <v>18</v>
      </c>
      <c r="B25" s="134"/>
      <c r="C25" s="138">
        <v>801</v>
      </c>
      <c r="D25" s="134" t="s">
        <v>15</v>
      </c>
    </row>
    <row r="26" spans="1:4">
      <c r="A26" s="139" t="s">
        <v>19</v>
      </c>
      <c r="B26" s="134"/>
      <c r="C26" s="138"/>
      <c r="D26" s="134"/>
    </row>
    <row r="27" spans="1:4">
      <c r="A27" s="139" t="s">
        <v>20</v>
      </c>
      <c r="B27" s="134"/>
      <c r="C27" s="138"/>
      <c r="D27" s="134"/>
    </row>
    <row r="28" spans="1:4">
      <c r="A28" s="139" t="s">
        <v>21</v>
      </c>
      <c r="B28" s="134"/>
      <c r="C28" s="138"/>
      <c r="D28" s="134"/>
    </row>
    <row r="29" spans="1:4">
      <c r="A29" s="140" t="s">
        <v>22</v>
      </c>
      <c r="B29" s="141"/>
      <c r="C29" s="142">
        <v>435</v>
      </c>
      <c r="D29" s="141" t="s">
        <v>15</v>
      </c>
    </row>
    <row r="30" spans="1:4">
      <c r="A30" s="140" t="s">
        <v>23</v>
      </c>
      <c r="B30" s="123"/>
      <c r="C30" s="141" t="s">
        <v>24</v>
      </c>
      <c r="D30" s="141"/>
    </row>
    <row r="31" spans="1:4">
      <c r="A31" s="140" t="s">
        <v>25</v>
      </c>
      <c r="B31" s="141"/>
      <c r="C31" s="142">
        <v>563</v>
      </c>
      <c r="D31" s="141" t="s">
        <v>15</v>
      </c>
    </row>
    <row r="32" spans="1:4">
      <c r="A32" s="140" t="s">
        <v>26</v>
      </c>
      <c r="B32" s="141"/>
      <c r="C32" s="142">
        <v>4.03</v>
      </c>
      <c r="D32" s="141" t="s">
        <v>27</v>
      </c>
    </row>
    <row r="33" spans="1:4">
      <c r="A33" s="140" t="s">
        <v>28</v>
      </c>
      <c r="B33" s="141"/>
      <c r="C33" s="142">
        <v>1</v>
      </c>
      <c r="D33" s="141" t="s">
        <v>27</v>
      </c>
    </row>
    <row r="34" spans="1:4">
      <c r="A34" s="140" t="s">
        <v>29</v>
      </c>
      <c r="B34" s="141"/>
      <c r="C34" s="142">
        <v>1</v>
      </c>
      <c r="D34" s="141" t="s">
        <v>27</v>
      </c>
    </row>
    <row r="35" spans="1:4">
      <c r="A35" s="140" t="s">
        <v>30</v>
      </c>
      <c r="B35" s="123"/>
      <c r="C35" s="142">
        <v>0.1</v>
      </c>
      <c r="D35" s="141" t="s">
        <v>31</v>
      </c>
    </row>
    <row r="37" spans="1:4" s="119" customFormat="1">
      <c r="A37" s="124"/>
    </row>
    <row r="43" spans="1:4">
      <c r="A43" s="13"/>
    </row>
    <row r="46" spans="1:4">
      <c r="A46" s="10"/>
      <c r="B46" s="14"/>
      <c r="C46" s="15"/>
    </row>
    <row r="47" spans="1:4">
      <c r="A47" s="10"/>
      <c r="B47" s="14"/>
      <c r="C47" s="15"/>
    </row>
    <row r="48" spans="1:4">
      <c r="A48" s="10"/>
      <c r="B48" s="14"/>
      <c r="C48" s="15"/>
    </row>
    <row r="49" spans="1:3">
      <c r="A49" s="10"/>
      <c r="B49" s="14"/>
      <c r="C49" s="15"/>
    </row>
    <row r="50" spans="1:3">
      <c r="A50" s="11"/>
      <c r="B50" s="16"/>
      <c r="C50" s="15"/>
    </row>
    <row r="51" spans="1:3">
      <c r="A51" s="10"/>
      <c r="B51" s="16"/>
      <c r="C51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3AEF-F0F5-4D49-8618-676EC57DF387}">
  <dimension ref="B1:AV100"/>
  <sheetViews>
    <sheetView workbookViewId="0">
      <selection activeCell="P11" sqref="P11"/>
    </sheetView>
  </sheetViews>
  <sheetFormatPr baseColWidth="10" defaultColWidth="11.5" defaultRowHeight="15"/>
  <cols>
    <col min="1" max="1" width="1.1640625" customWidth="1"/>
    <col min="2" max="2" width="12.1640625" customWidth="1"/>
    <col min="3" max="3" width="8.83203125" customWidth="1"/>
    <col min="4" max="4" width="41.5" customWidth="1"/>
    <col min="5" max="5" width="10.83203125" customWidth="1"/>
    <col min="6" max="6" width="9.83203125" customWidth="1"/>
    <col min="7" max="7" width="10.83203125" customWidth="1"/>
    <col min="8" max="8" width="9.1640625" customWidth="1"/>
    <col min="9" max="24" width="3.5" customWidth="1"/>
    <col min="26" max="26" width="7.1640625" customWidth="1"/>
    <col min="27" max="27" width="6.1640625" customWidth="1"/>
    <col min="28" max="36" width="3.5" customWidth="1"/>
    <col min="37" max="37" width="3.83203125" customWidth="1"/>
    <col min="38" max="48" width="3.5" customWidth="1"/>
    <col min="49" max="49" width="7.83203125" customWidth="1"/>
  </cols>
  <sheetData>
    <row r="1" spans="2:48">
      <c r="C1" s="9"/>
      <c r="Z1" s="9"/>
    </row>
    <row r="2" spans="2:48">
      <c r="B2" s="109" t="s">
        <v>171</v>
      </c>
      <c r="C2" s="109"/>
      <c r="D2" s="109"/>
      <c r="E2" s="105"/>
      <c r="F2" s="105"/>
      <c r="G2" s="105"/>
      <c r="H2" s="105"/>
    </row>
    <row r="3" spans="2:48">
      <c r="B3" s="109"/>
      <c r="C3" s="109"/>
      <c r="D3" s="109"/>
      <c r="E3" s="105"/>
      <c r="F3" s="105"/>
      <c r="G3" s="105"/>
      <c r="H3" s="105"/>
    </row>
    <row r="4" spans="2:48" ht="16">
      <c r="B4" s="111" t="s">
        <v>154</v>
      </c>
      <c r="C4" s="109"/>
      <c r="D4" s="109"/>
      <c r="E4" s="111"/>
      <c r="F4" s="111"/>
      <c r="G4" s="111"/>
      <c r="H4" s="1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AV4" s="97"/>
    </row>
    <row r="5" spans="2:48" ht="16">
      <c r="B5" s="107" t="s">
        <v>158</v>
      </c>
      <c r="C5" s="107" t="s">
        <v>174</v>
      </c>
      <c r="D5" s="110"/>
      <c r="E5" s="108" t="s">
        <v>159</v>
      </c>
      <c r="F5" s="106" t="s">
        <v>166</v>
      </c>
      <c r="G5" s="106" t="s">
        <v>167</v>
      </c>
      <c r="H5" s="144" t="s">
        <v>224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AV5" s="97"/>
    </row>
    <row r="6" spans="2:48" ht="12.75" customHeight="1">
      <c r="B6" s="118" t="s">
        <v>189</v>
      </c>
      <c r="C6" s="254" t="s">
        <v>155</v>
      </c>
      <c r="D6" s="253"/>
      <c r="E6" s="112" t="s">
        <v>161</v>
      </c>
      <c r="F6" s="116" t="s">
        <v>168</v>
      </c>
      <c r="G6" s="117" t="s">
        <v>170</v>
      </c>
      <c r="H6" s="117">
        <v>42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8"/>
      <c r="AV6" s="98"/>
    </row>
    <row r="7" spans="2:48" ht="12.75" customHeight="1">
      <c r="B7" s="118" t="s">
        <v>190</v>
      </c>
      <c r="C7" s="254" t="s">
        <v>156</v>
      </c>
      <c r="D7" s="253"/>
      <c r="E7" s="112" t="s">
        <v>161</v>
      </c>
      <c r="F7" s="116" t="s">
        <v>169</v>
      </c>
      <c r="G7" s="117" t="s">
        <v>170</v>
      </c>
      <c r="H7" s="117">
        <v>50</v>
      </c>
      <c r="L7" s="97"/>
      <c r="M7" s="97"/>
      <c r="N7" s="97"/>
      <c r="O7" s="97"/>
      <c r="P7" s="97"/>
      <c r="Q7" s="97"/>
      <c r="R7" s="97"/>
      <c r="S7" s="98"/>
      <c r="T7" s="98"/>
      <c r="U7" s="98"/>
      <c r="V7" s="98"/>
      <c r="W7" s="98"/>
      <c r="X7" s="98"/>
      <c r="Y7" s="98"/>
      <c r="AV7" s="98"/>
    </row>
    <row r="8" spans="2:48" ht="12.75" customHeight="1">
      <c r="B8" s="118" t="s">
        <v>191</v>
      </c>
      <c r="C8" s="254" t="s">
        <v>157</v>
      </c>
      <c r="D8" s="253"/>
      <c r="E8" s="112" t="s">
        <v>161</v>
      </c>
      <c r="F8" s="116" t="s">
        <v>36</v>
      </c>
      <c r="G8" s="117" t="s">
        <v>170</v>
      </c>
      <c r="H8" s="117">
        <v>59</v>
      </c>
      <c r="L8" s="97"/>
      <c r="M8" s="97"/>
      <c r="N8" s="97"/>
      <c r="O8" s="97"/>
      <c r="P8" s="97"/>
      <c r="Q8" s="97"/>
      <c r="R8" s="97"/>
      <c r="S8" s="98"/>
      <c r="T8" s="98"/>
      <c r="U8" s="98"/>
      <c r="V8" s="98"/>
      <c r="W8" s="98"/>
      <c r="X8" s="98"/>
      <c r="Y8" s="98"/>
      <c r="AV8" s="98"/>
    </row>
    <row r="9" spans="2:48" ht="13.5" customHeight="1">
      <c r="B9" s="118" t="s">
        <v>192</v>
      </c>
      <c r="C9" s="257" t="s">
        <v>160</v>
      </c>
      <c r="D9" s="253"/>
      <c r="E9" s="112" t="s">
        <v>162</v>
      </c>
      <c r="F9" s="112" t="s">
        <v>172</v>
      </c>
      <c r="G9" s="117" t="s">
        <v>170</v>
      </c>
      <c r="H9" s="117">
        <v>60</v>
      </c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AV9" s="98"/>
    </row>
    <row r="10" spans="2:48" ht="15" customHeight="1">
      <c r="B10" s="118" t="s">
        <v>193</v>
      </c>
      <c r="C10" s="257" t="s">
        <v>163</v>
      </c>
      <c r="D10" s="253"/>
      <c r="E10" s="112" t="s">
        <v>164</v>
      </c>
      <c r="F10" s="112" t="s">
        <v>41</v>
      </c>
      <c r="G10" s="117" t="s">
        <v>170</v>
      </c>
      <c r="H10" s="117">
        <v>65</v>
      </c>
      <c r="L10" s="97"/>
      <c r="M10" s="97"/>
      <c r="N10" s="97"/>
      <c r="O10" s="97"/>
      <c r="P10" s="97"/>
      <c r="Q10" s="97"/>
      <c r="R10" s="97"/>
      <c r="S10" s="98"/>
      <c r="T10" s="98"/>
      <c r="U10" s="98"/>
      <c r="V10" s="98"/>
      <c r="W10" s="98"/>
      <c r="X10" s="98"/>
      <c r="Y10" s="98"/>
      <c r="AV10" s="98"/>
    </row>
    <row r="11" spans="2:48" ht="14" customHeight="1">
      <c r="B11" s="118" t="s">
        <v>194</v>
      </c>
      <c r="C11" s="252" t="s">
        <v>199</v>
      </c>
      <c r="D11" s="253"/>
      <c r="E11" s="112"/>
      <c r="F11" s="112" t="s">
        <v>42</v>
      </c>
      <c r="G11" s="112"/>
      <c r="H11" s="117">
        <v>70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1"/>
      <c r="W11" s="17"/>
      <c r="X11" s="21"/>
      <c r="Y11" s="17"/>
      <c r="AV11" s="17"/>
    </row>
    <row r="12" spans="2:48" ht="14" customHeight="1">
      <c r="B12" s="118" t="s">
        <v>195</v>
      </c>
      <c r="C12" s="252" t="s">
        <v>180</v>
      </c>
      <c r="D12" s="253"/>
      <c r="E12" s="112" t="s">
        <v>162</v>
      </c>
      <c r="F12" s="112" t="s">
        <v>43</v>
      </c>
      <c r="G12" s="112"/>
      <c r="H12" s="117">
        <v>72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21"/>
      <c r="Y12" s="17"/>
      <c r="AV12" s="17"/>
    </row>
    <row r="13" spans="2:48" ht="14" customHeight="1">
      <c r="B13" s="118" t="s">
        <v>196</v>
      </c>
      <c r="C13" s="254" t="s">
        <v>198</v>
      </c>
      <c r="D13" s="253"/>
      <c r="E13" s="112"/>
      <c r="F13" s="112" t="s">
        <v>65</v>
      </c>
      <c r="G13" s="112"/>
      <c r="H13" s="117">
        <v>77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1"/>
      <c r="W13" s="17"/>
      <c r="X13" s="21"/>
      <c r="Y13" s="17"/>
      <c r="AV13" s="17"/>
    </row>
    <row r="14" spans="2:48" ht="14" customHeight="1">
      <c r="B14" s="118" t="s">
        <v>197</v>
      </c>
      <c r="C14" s="255" t="s">
        <v>64</v>
      </c>
      <c r="D14" s="256"/>
      <c r="E14" s="112"/>
      <c r="F14" s="112" t="s">
        <v>165</v>
      </c>
      <c r="G14" s="112"/>
      <c r="H14" s="11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1"/>
      <c r="Y14" s="17"/>
      <c r="AV14" s="17"/>
    </row>
    <row r="15" spans="2:48" ht="14" customHeight="1"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1"/>
      <c r="Y15" s="17"/>
      <c r="AV15" s="17"/>
    </row>
    <row r="16" spans="2:48" ht="14" customHeight="1">
      <c r="B16" s="109" t="s">
        <v>173</v>
      </c>
      <c r="C16" s="109"/>
      <c r="D16" s="105"/>
      <c r="E16" s="105"/>
      <c r="F16" s="105"/>
      <c r="G16" s="105"/>
      <c r="H16" s="10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1"/>
      <c r="Y16" s="17"/>
      <c r="AV16" s="17"/>
    </row>
    <row r="17" spans="2:48" ht="14" customHeight="1"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1"/>
      <c r="Y17" s="17"/>
      <c r="AV17" s="17"/>
    </row>
    <row r="18" spans="2:48" ht="14" customHeight="1">
      <c r="B18" s="107" t="s">
        <v>158</v>
      </c>
      <c r="C18" s="107" t="s">
        <v>175</v>
      </c>
      <c r="D18" s="110"/>
      <c r="E18" s="108" t="s">
        <v>159</v>
      </c>
      <c r="F18" s="106" t="s">
        <v>166</v>
      </c>
      <c r="G18" s="106"/>
      <c r="H18" s="144" t="s">
        <v>224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1"/>
      <c r="X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00"/>
      <c r="AT18" s="17"/>
      <c r="AU18" s="17"/>
      <c r="AV18" s="17"/>
    </row>
    <row r="19" spans="2:48" ht="14" customHeight="1">
      <c r="B19" s="117">
        <v>1561</v>
      </c>
      <c r="C19" s="254" t="s">
        <v>50</v>
      </c>
      <c r="D19" s="253"/>
      <c r="E19" s="112" t="s">
        <v>161</v>
      </c>
      <c r="F19" s="34" t="s">
        <v>66</v>
      </c>
      <c r="G19" s="112"/>
      <c r="H19" s="143"/>
      <c r="N19" s="17"/>
      <c r="O19" s="17"/>
      <c r="P19" s="17"/>
      <c r="Q19" s="17"/>
      <c r="R19" s="17"/>
      <c r="S19" s="17"/>
      <c r="T19" s="17"/>
      <c r="U19" s="17"/>
      <c r="V19" s="17"/>
      <c r="W19" s="21"/>
      <c r="X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00"/>
      <c r="AT19" s="17"/>
      <c r="AU19" s="17"/>
      <c r="AV19" s="17"/>
    </row>
    <row r="20" spans="2:48" ht="14" customHeight="1">
      <c r="B20" s="117">
        <v>1562</v>
      </c>
      <c r="C20" s="258" t="s">
        <v>182</v>
      </c>
      <c r="D20" s="259"/>
      <c r="E20" s="112" t="s">
        <v>161</v>
      </c>
      <c r="F20" s="30" t="s">
        <v>76</v>
      </c>
      <c r="G20" s="112"/>
      <c r="H20" s="14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Z20" s="17"/>
      <c r="AA20" s="18"/>
      <c r="AB20" s="20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2:48" ht="14" customHeight="1">
      <c r="B21" s="117">
        <v>1563</v>
      </c>
      <c r="C21" s="255" t="s">
        <v>54</v>
      </c>
      <c r="D21" s="256"/>
      <c r="E21" s="112" t="s">
        <v>162</v>
      </c>
      <c r="F21" s="30" t="s">
        <v>76</v>
      </c>
      <c r="G21" s="112"/>
      <c r="H21" s="14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Z21" s="17"/>
      <c r="AA21" s="18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2:48" ht="14" customHeight="1">
      <c r="B22" s="117">
        <v>1559</v>
      </c>
      <c r="C22" s="254" t="s">
        <v>183</v>
      </c>
      <c r="D22" s="253"/>
      <c r="E22" s="112" t="s">
        <v>161</v>
      </c>
      <c r="F22" s="30" t="s">
        <v>184</v>
      </c>
      <c r="G22" s="112"/>
      <c r="H22" s="14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Z22" s="17"/>
      <c r="AA22" s="18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2:48" ht="14" customHeight="1">
      <c r="B23" s="117">
        <v>1564</v>
      </c>
      <c r="C23" s="28" t="s">
        <v>57</v>
      </c>
      <c r="D23" s="30"/>
      <c r="E23" s="112" t="s">
        <v>161</v>
      </c>
      <c r="F23" s="30" t="s">
        <v>177</v>
      </c>
      <c r="G23" s="112"/>
      <c r="H23" s="143"/>
      <c r="N23" s="17"/>
      <c r="O23" s="17"/>
      <c r="P23" s="17"/>
      <c r="Q23" s="17"/>
      <c r="R23" s="17"/>
      <c r="S23" s="17"/>
      <c r="T23" s="17"/>
      <c r="U23" s="102"/>
      <c r="V23" s="17"/>
      <c r="W23" s="17"/>
      <c r="X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01"/>
      <c r="AT23" s="17"/>
      <c r="AU23" s="17"/>
      <c r="AV23" s="17"/>
    </row>
    <row r="24" spans="2:48" ht="14" customHeight="1">
      <c r="B24" s="117">
        <v>1565</v>
      </c>
      <c r="C24" s="254" t="s">
        <v>62</v>
      </c>
      <c r="D24" s="253"/>
      <c r="E24" s="112" t="s">
        <v>161</v>
      </c>
      <c r="F24" s="30" t="s">
        <v>35</v>
      </c>
      <c r="G24" s="112"/>
      <c r="H24" s="143"/>
      <c r="N24" s="17"/>
      <c r="O24" s="17"/>
      <c r="P24" s="17"/>
      <c r="Q24" s="17"/>
      <c r="R24" s="17"/>
      <c r="S24" s="17"/>
      <c r="T24" s="17"/>
      <c r="U24" s="102"/>
      <c r="V24" s="17"/>
      <c r="W24" s="17"/>
      <c r="X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01"/>
      <c r="AT24" s="17"/>
      <c r="AU24" s="17"/>
      <c r="AV24" s="17"/>
    </row>
    <row r="25" spans="2:48" ht="14" customHeight="1">
      <c r="B25" s="117">
        <v>1566</v>
      </c>
      <c r="C25" s="28" t="s">
        <v>68</v>
      </c>
      <c r="D25" s="30"/>
      <c r="E25" s="112" t="s">
        <v>186</v>
      </c>
      <c r="F25" s="30" t="s">
        <v>188</v>
      </c>
      <c r="G25" s="112"/>
      <c r="H25" s="143"/>
      <c r="N25" s="17"/>
      <c r="O25" s="17"/>
      <c r="P25" s="17"/>
      <c r="Q25" s="17"/>
      <c r="R25" s="17"/>
      <c r="S25" s="17"/>
      <c r="T25" s="17"/>
      <c r="U25" s="102"/>
      <c r="V25" s="17"/>
      <c r="W25" s="17"/>
      <c r="X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01"/>
      <c r="AT25" s="17"/>
      <c r="AU25" s="17"/>
      <c r="AV25" s="17"/>
    </row>
    <row r="26" spans="2:48" ht="14" customHeight="1">
      <c r="B26" s="117">
        <v>1579</v>
      </c>
      <c r="C26" s="28" t="s">
        <v>185</v>
      </c>
      <c r="D26" s="30"/>
      <c r="E26" s="112" t="s">
        <v>161</v>
      </c>
      <c r="F26" s="30" t="s">
        <v>53</v>
      </c>
      <c r="G26" s="112"/>
      <c r="H26" s="143"/>
      <c r="N26" s="17"/>
      <c r="O26" s="17"/>
      <c r="P26" s="17"/>
      <c r="Q26" s="17"/>
      <c r="R26" s="17"/>
      <c r="S26" s="17"/>
      <c r="T26" s="17"/>
      <c r="U26" s="102"/>
      <c r="V26" s="17"/>
      <c r="W26" s="17"/>
      <c r="X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01"/>
      <c r="AT26" s="17"/>
      <c r="AU26" s="17"/>
      <c r="AV26" s="17"/>
    </row>
    <row r="27" spans="2:48" ht="14" customHeight="1">
      <c r="B27" s="117">
        <v>1567</v>
      </c>
      <c r="C27" s="28" t="s">
        <v>73</v>
      </c>
      <c r="D27" s="30"/>
      <c r="E27" s="112" t="s">
        <v>161</v>
      </c>
      <c r="F27" s="30" t="s">
        <v>181</v>
      </c>
      <c r="G27" s="112"/>
      <c r="H27" s="143"/>
      <c r="N27" s="17"/>
      <c r="O27" s="17"/>
      <c r="P27" s="17"/>
      <c r="Q27" s="17"/>
      <c r="R27" s="17"/>
      <c r="S27" s="17"/>
      <c r="T27" s="17"/>
      <c r="U27" s="102"/>
      <c r="V27" s="17"/>
      <c r="W27" s="17"/>
      <c r="X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01"/>
      <c r="AT27" s="17"/>
      <c r="AU27" s="17"/>
      <c r="AV27" s="17"/>
    </row>
    <row r="28" spans="2:48" ht="14" customHeight="1">
      <c r="B28" s="117">
        <v>1580</v>
      </c>
      <c r="C28" s="28" t="s">
        <v>187</v>
      </c>
      <c r="D28" s="30"/>
      <c r="E28" s="112" t="s">
        <v>161</v>
      </c>
      <c r="F28" s="30" t="s">
        <v>41</v>
      </c>
      <c r="G28" s="112"/>
      <c r="H28" s="143"/>
      <c r="N28" s="17"/>
      <c r="O28" s="17"/>
      <c r="P28" s="17"/>
      <c r="Q28" s="17"/>
      <c r="R28" s="17"/>
      <c r="S28" s="17"/>
      <c r="T28" s="17"/>
      <c r="U28" s="102"/>
      <c r="V28" s="17"/>
      <c r="W28" s="17"/>
      <c r="X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01"/>
      <c r="AT28" s="17"/>
      <c r="AU28" s="17"/>
      <c r="AV28" s="17"/>
    </row>
    <row r="29" spans="2:48" ht="14" customHeight="1">
      <c r="B29" s="117">
        <v>1568</v>
      </c>
      <c r="C29" s="28" t="s">
        <v>60</v>
      </c>
      <c r="D29" s="30"/>
      <c r="E29" s="112"/>
      <c r="F29" s="30" t="s">
        <v>42</v>
      </c>
      <c r="G29" s="112"/>
      <c r="H29" s="143"/>
      <c r="N29" s="17"/>
      <c r="O29" s="17"/>
      <c r="P29" s="17"/>
      <c r="Q29" s="17"/>
      <c r="R29" s="17"/>
      <c r="S29" s="17"/>
      <c r="T29" s="17"/>
      <c r="U29" s="102"/>
      <c r="V29" s="17"/>
      <c r="W29" s="17"/>
      <c r="X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01"/>
      <c r="AT29" s="17"/>
      <c r="AU29" s="17"/>
      <c r="AV29" s="17"/>
    </row>
    <row r="30" spans="2:48" ht="14" customHeight="1">
      <c r="B30" s="117">
        <v>1581</v>
      </c>
      <c r="C30" s="28" t="s">
        <v>176</v>
      </c>
      <c r="D30" s="30"/>
      <c r="E30" s="112" t="s">
        <v>162</v>
      </c>
      <c r="F30" s="113" t="s">
        <v>179</v>
      </c>
      <c r="G30" s="115"/>
      <c r="H30" s="14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02"/>
      <c r="V30" s="17"/>
      <c r="W30" s="17"/>
      <c r="X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01"/>
      <c r="AT30" s="17"/>
      <c r="AU30" s="17"/>
      <c r="AV30" s="17"/>
    </row>
    <row r="31" spans="2:48" ht="14" customHeight="1">
      <c r="B31" s="117">
        <v>1569</v>
      </c>
      <c r="C31" s="28" t="s">
        <v>223</v>
      </c>
      <c r="D31" s="30"/>
      <c r="E31" s="114"/>
      <c r="F31" s="34" t="s">
        <v>178</v>
      </c>
      <c r="G31" s="112"/>
      <c r="H31" s="143"/>
      <c r="N31" s="17"/>
      <c r="O31" s="17"/>
      <c r="P31" s="17"/>
      <c r="Q31" s="17"/>
      <c r="R31" s="17"/>
      <c r="S31" s="17"/>
      <c r="T31" s="17"/>
      <c r="U31" s="102"/>
      <c r="V31" s="17"/>
      <c r="W31" s="17"/>
      <c r="X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01"/>
      <c r="AT31" s="17"/>
      <c r="AU31" s="17"/>
      <c r="AV31" s="17"/>
    </row>
    <row r="32" spans="2:48" ht="14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02"/>
      <c r="V32" s="17"/>
      <c r="W32" s="17"/>
      <c r="X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01"/>
      <c r="AT32" s="17"/>
      <c r="AU32" s="17"/>
      <c r="AV32" s="17"/>
    </row>
    <row r="33" spans="2:48" ht="14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02"/>
      <c r="V33" s="17"/>
      <c r="W33" s="17"/>
      <c r="X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01"/>
      <c r="AT33" s="17"/>
      <c r="AU33" s="17"/>
      <c r="AV33" s="17"/>
    </row>
    <row r="34" spans="2:48" ht="14" customHeight="1">
      <c r="B34" s="126" t="s">
        <v>200</v>
      </c>
      <c r="C34" s="127"/>
      <c r="D34" s="128"/>
      <c r="E34" s="129"/>
      <c r="F34" s="127"/>
      <c r="G34" s="12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02"/>
      <c r="V34" s="17"/>
      <c r="W34" s="17"/>
      <c r="X34" s="17"/>
      <c r="Z34" s="17"/>
      <c r="AA34" s="18"/>
      <c r="AB34" s="20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02"/>
      <c r="AT34" s="17"/>
      <c r="AU34" s="17"/>
      <c r="AV34" s="17"/>
    </row>
    <row r="35" spans="2:48" ht="14" customHeight="1">
      <c r="B35" s="126" t="s">
        <v>201</v>
      </c>
      <c r="C35" s="127"/>
      <c r="D35" s="128"/>
      <c r="E35" s="129"/>
      <c r="F35" s="127"/>
      <c r="G35" s="12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02"/>
      <c r="V35" s="17"/>
      <c r="W35" s="17"/>
      <c r="X35" s="17"/>
      <c r="Z35" s="17"/>
      <c r="AA35" s="18"/>
      <c r="AB35" s="20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02"/>
      <c r="AT35" s="17"/>
      <c r="AU35" s="17"/>
      <c r="AV35" s="17"/>
    </row>
    <row r="36" spans="2:48" ht="14" customHeight="1">
      <c r="B36" s="126" t="s">
        <v>202</v>
      </c>
      <c r="C36" s="127"/>
      <c r="D36" s="127"/>
      <c r="E36" s="127"/>
      <c r="F36" s="127"/>
      <c r="G36" s="12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17"/>
      <c r="W36" s="17"/>
      <c r="X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01"/>
      <c r="AT36" s="17"/>
      <c r="AU36" s="17"/>
      <c r="AV36" s="17"/>
    </row>
    <row r="37" spans="2:48" ht="14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1"/>
      <c r="V37" s="17"/>
      <c r="W37" s="17"/>
      <c r="X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01"/>
      <c r="AT37" s="17"/>
      <c r="AU37" s="17"/>
      <c r="AV37" s="17"/>
    </row>
    <row r="38" spans="2:48" ht="14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01"/>
      <c r="AT38" s="17"/>
      <c r="AU38" s="17"/>
      <c r="AV38" s="17"/>
    </row>
    <row r="39" spans="2:48" ht="14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01"/>
      <c r="AT39" s="17"/>
      <c r="AU39" s="17"/>
      <c r="AV39" s="17"/>
    </row>
    <row r="40" spans="2:48" ht="14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01"/>
      <c r="AT40" s="17"/>
      <c r="AU40" s="17"/>
      <c r="AV40" s="17"/>
    </row>
    <row r="41" spans="2:48" ht="14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01"/>
      <c r="AT41" s="17"/>
      <c r="AU41" s="17"/>
      <c r="AV41" s="17"/>
    </row>
    <row r="42" spans="2:48" ht="14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01"/>
      <c r="AT42" s="17"/>
      <c r="AU42" s="17"/>
      <c r="AV42" s="17"/>
    </row>
    <row r="43" spans="2:48" ht="14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01"/>
      <c r="AT43" s="17"/>
      <c r="AU43" s="17"/>
      <c r="AV43" s="17"/>
    </row>
    <row r="44" spans="2:48" ht="14" customHeight="1">
      <c r="C44" s="17"/>
      <c r="D44" s="18"/>
      <c r="E44" s="20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Z44" s="17"/>
      <c r="AA44" s="18"/>
      <c r="AB44" s="20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2:48" ht="14" customHeight="1">
      <c r="C45" s="17"/>
      <c r="D45" s="2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Z45" s="17"/>
      <c r="AA45" s="21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2:48" ht="14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17"/>
      <c r="W46" s="17"/>
      <c r="X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Q46" s="17"/>
      <c r="AR46" s="17"/>
      <c r="AS46" s="99"/>
      <c r="AT46" s="17"/>
      <c r="AU46" s="17"/>
      <c r="AV46" s="17"/>
    </row>
    <row r="47" spans="2:48" ht="14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1"/>
      <c r="V47" s="17"/>
      <c r="W47" s="17"/>
      <c r="X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Q47" s="17"/>
      <c r="AR47" s="17"/>
      <c r="AS47" s="99"/>
      <c r="AT47" s="17"/>
      <c r="AU47" s="17"/>
      <c r="AV47" s="17"/>
    </row>
    <row r="48" spans="2:48" ht="14" customHeight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Q48" s="17"/>
      <c r="AR48" s="17"/>
      <c r="AS48" s="100"/>
      <c r="AT48" s="17"/>
      <c r="AU48" s="17"/>
      <c r="AV48" s="17"/>
    </row>
    <row r="49" spans="3:48" ht="14" customHeight="1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Q49" s="17"/>
      <c r="AR49" s="17"/>
      <c r="AS49" s="100"/>
      <c r="AT49" s="17"/>
      <c r="AU49" s="17"/>
      <c r="AV49" s="17"/>
    </row>
    <row r="50" spans="3:48" ht="14" customHeight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Q50" s="17"/>
      <c r="AR50" s="17"/>
      <c r="AS50" s="100"/>
      <c r="AT50" s="17"/>
      <c r="AU50" s="17"/>
      <c r="AV50" s="17"/>
    </row>
    <row r="51" spans="3:48" ht="14" customHeight="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Q51" s="17"/>
      <c r="AR51" s="17"/>
      <c r="AS51" s="100"/>
      <c r="AT51" s="17"/>
      <c r="AU51" s="17"/>
      <c r="AV51" s="17"/>
    </row>
    <row r="52" spans="3:48" ht="14" customHeight="1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Q52" s="17"/>
      <c r="AR52" s="17"/>
      <c r="AS52" s="100"/>
      <c r="AT52" s="17"/>
      <c r="AU52" s="17"/>
      <c r="AV52" s="17"/>
    </row>
    <row r="53" spans="3:48" ht="14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Q53" s="17"/>
      <c r="AR53" s="17"/>
      <c r="AS53" s="100"/>
      <c r="AT53" s="17"/>
      <c r="AU53" s="17"/>
      <c r="AV53" s="17"/>
    </row>
    <row r="54" spans="3:48" ht="14" customHeight="1">
      <c r="C54" s="17"/>
      <c r="D54" s="18"/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Z54" s="17"/>
      <c r="AA54" s="18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</row>
    <row r="55" spans="3:48" ht="14" customHeight="1">
      <c r="C55" s="17"/>
      <c r="D55" s="2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Z55" s="17"/>
      <c r="AA55" s="21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3:48" ht="14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R56" s="17"/>
      <c r="T56" s="17"/>
      <c r="U56" s="17"/>
      <c r="V56" s="17"/>
      <c r="W56" s="17"/>
      <c r="X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00"/>
      <c r="AT56" s="17"/>
      <c r="AU56" s="17"/>
      <c r="AV56" s="17"/>
    </row>
    <row r="57" spans="3:48" ht="14" customHeight="1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R57" s="17"/>
      <c r="T57" s="17"/>
      <c r="U57" s="17"/>
      <c r="V57" s="17"/>
      <c r="W57" s="17"/>
      <c r="X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00"/>
      <c r="AT57" s="17"/>
      <c r="AU57" s="17"/>
      <c r="AV57" s="17"/>
    </row>
    <row r="58" spans="3:48" ht="14" customHeight="1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R58" s="17"/>
      <c r="T58" s="17"/>
      <c r="U58" s="17"/>
      <c r="V58" s="17"/>
      <c r="W58" s="17"/>
      <c r="X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00"/>
      <c r="AT58" s="17"/>
      <c r="AU58" s="17"/>
      <c r="AV58" s="17"/>
    </row>
    <row r="59" spans="3:48" ht="14" customHeight="1">
      <c r="C59" s="10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R59" s="17"/>
      <c r="T59" s="17"/>
      <c r="U59" s="17"/>
      <c r="V59" s="17"/>
      <c r="W59" s="17"/>
      <c r="X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00"/>
      <c r="AT59" s="17"/>
      <c r="AU59" s="17"/>
      <c r="AV59" s="17"/>
    </row>
    <row r="60" spans="3:48" ht="14" customHeight="1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R60" s="17"/>
      <c r="T60" s="17"/>
      <c r="U60" s="17"/>
      <c r="V60" s="17"/>
      <c r="W60" s="17"/>
      <c r="X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00"/>
      <c r="AT60" s="17"/>
      <c r="AU60" s="17"/>
      <c r="AV60" s="17"/>
    </row>
    <row r="61" spans="3:48" ht="14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R61" s="17"/>
      <c r="T61" s="17"/>
      <c r="U61" s="17"/>
      <c r="V61" s="17"/>
      <c r="W61" s="17"/>
      <c r="X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00"/>
      <c r="AT61" s="17"/>
      <c r="AU61" s="17"/>
      <c r="AV61" s="17"/>
    </row>
    <row r="62" spans="3:48" ht="14" customHeight="1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R62" s="17"/>
      <c r="T62" s="17"/>
      <c r="U62" s="17"/>
      <c r="V62" s="17"/>
      <c r="W62" s="17"/>
      <c r="X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00"/>
      <c r="AT62" s="17"/>
      <c r="AU62" s="17"/>
      <c r="AV62" s="17"/>
    </row>
    <row r="63" spans="3:48" ht="14" customHeight="1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R63" s="17"/>
      <c r="T63" s="17"/>
      <c r="U63" s="17"/>
      <c r="V63" s="17"/>
      <c r="W63" s="17"/>
      <c r="X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00"/>
      <c r="AT63" s="17"/>
      <c r="AU63" s="17"/>
      <c r="AV63" s="17"/>
    </row>
    <row r="64" spans="3:48" ht="14" customHeight="1">
      <c r="C64" s="17"/>
      <c r="D64" s="18"/>
      <c r="E64" s="2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Z64" s="17"/>
      <c r="AA64" s="18"/>
      <c r="AB64" s="20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3:48" ht="14" customHeight="1">
      <c r="C65" s="17"/>
      <c r="D65" s="2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Z65" s="17"/>
      <c r="AA65" s="21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3:48" ht="14" customHeight="1">
      <c r="C66" s="104"/>
      <c r="D66" s="17"/>
      <c r="E66" s="17"/>
      <c r="F66" s="104"/>
      <c r="G66" s="17"/>
      <c r="H66" s="17"/>
      <c r="I66" s="104"/>
      <c r="J66" s="17"/>
      <c r="K66" s="17"/>
      <c r="L66" s="17"/>
      <c r="M66" s="104"/>
      <c r="N66" s="17"/>
      <c r="O66" s="17"/>
      <c r="P66" s="17"/>
      <c r="Q66" s="17"/>
      <c r="R66" s="17"/>
      <c r="S66" s="17"/>
      <c r="T66" s="17"/>
      <c r="U66" s="21"/>
      <c r="V66" s="17"/>
      <c r="W66" s="17"/>
      <c r="X66" s="17"/>
      <c r="Z66" t="s">
        <v>46</v>
      </c>
    </row>
    <row r="67" spans="3:48" ht="14" customHeight="1">
      <c r="C67" s="104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1"/>
      <c r="V67" s="17"/>
      <c r="W67" s="17"/>
      <c r="X67" s="17"/>
    </row>
    <row r="68" spans="3:48" ht="14" customHeight="1">
      <c r="D68" s="17"/>
      <c r="E68" s="17"/>
      <c r="F68" s="104"/>
      <c r="G68" s="17"/>
      <c r="H68" s="17"/>
      <c r="I68" s="104"/>
      <c r="J68" s="17"/>
      <c r="K68" s="17"/>
      <c r="L68" s="17"/>
      <c r="M68" s="10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3:48" ht="14" customHeight="1">
      <c r="C69" s="17"/>
      <c r="D69" s="17"/>
      <c r="E69" s="17"/>
      <c r="F69" s="104"/>
      <c r="G69" s="17"/>
      <c r="H69" s="17"/>
      <c r="I69" s="104"/>
      <c r="J69" s="17"/>
      <c r="K69" s="17"/>
      <c r="L69" s="17"/>
      <c r="M69" s="10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3:48" ht="14" customHeight="1">
      <c r="C70" s="17"/>
      <c r="D70" s="17"/>
      <c r="E70" s="17"/>
      <c r="F70" s="104"/>
      <c r="G70" s="17"/>
      <c r="H70" s="17"/>
      <c r="I70" s="104"/>
      <c r="J70" s="17"/>
      <c r="K70" s="17"/>
      <c r="L70" s="17"/>
      <c r="M70" s="10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Z70" t="s">
        <v>48</v>
      </c>
    </row>
    <row r="71" spans="3:48" ht="14" customHeight="1">
      <c r="C71" s="17"/>
      <c r="D71" s="17"/>
      <c r="E71" s="17"/>
      <c r="F71" s="104"/>
      <c r="G71" s="17"/>
      <c r="H71" s="17"/>
      <c r="I71" s="104"/>
      <c r="J71" s="17"/>
      <c r="K71" s="17"/>
      <c r="L71" s="17"/>
      <c r="M71" s="10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AL71" s="262" t="s">
        <v>33</v>
      </c>
      <c r="AM71" s="263"/>
      <c r="AN71" s="22" t="s">
        <v>49</v>
      </c>
      <c r="AO71" s="25"/>
      <c r="AP71" s="25"/>
      <c r="AQ71" s="25"/>
      <c r="AR71" s="25"/>
      <c r="AS71" s="25"/>
      <c r="AT71" s="25"/>
      <c r="AU71" s="25"/>
      <c r="AV71" s="26"/>
    </row>
    <row r="72" spans="3:48" ht="14" customHeight="1">
      <c r="C72" s="17"/>
      <c r="D72" s="17"/>
      <c r="E72" s="17"/>
      <c r="F72" s="104"/>
      <c r="G72" s="17"/>
      <c r="H72" s="17"/>
      <c r="I72" s="104"/>
      <c r="J72" s="17"/>
      <c r="K72" s="17"/>
      <c r="L72" s="17"/>
      <c r="M72" s="10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AL72" s="264" t="s">
        <v>33</v>
      </c>
      <c r="AM72" s="265"/>
      <c r="AN72" s="23" t="s">
        <v>51</v>
      </c>
      <c r="AV72" s="27"/>
    </row>
    <row r="73" spans="3:48" ht="14" customHeight="1">
      <c r="C73" s="17"/>
      <c r="D73" s="17"/>
      <c r="E73" s="17"/>
      <c r="F73" s="104"/>
      <c r="G73" s="17"/>
      <c r="H73" s="17"/>
      <c r="I73" s="104"/>
      <c r="J73" s="17"/>
      <c r="K73" s="17"/>
      <c r="L73" s="17"/>
      <c r="M73" s="10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AL73" s="264" t="s">
        <v>39</v>
      </c>
      <c r="AM73" s="265"/>
      <c r="AN73" s="23" t="s">
        <v>52</v>
      </c>
      <c r="AV73" s="27"/>
    </row>
    <row r="74" spans="3:48" ht="14" customHeight="1">
      <c r="C74" s="17"/>
      <c r="D74" s="18"/>
      <c r="E74" s="2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AL74" s="264" t="s">
        <v>55</v>
      </c>
      <c r="AM74" s="265"/>
      <c r="AN74" s="23" t="s">
        <v>56</v>
      </c>
      <c r="AV74" s="27"/>
    </row>
    <row r="75" spans="3:48" ht="14" customHeight="1">
      <c r="C75" s="17"/>
      <c r="D75" s="18"/>
      <c r="E75" s="2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AL75" s="264" t="s">
        <v>58</v>
      </c>
      <c r="AM75" s="265"/>
      <c r="AN75" s="23" t="s">
        <v>59</v>
      </c>
      <c r="AV75" s="27"/>
    </row>
    <row r="76" spans="3:48" ht="12.75" customHeight="1">
      <c r="M76" s="28" t="s">
        <v>61</v>
      </c>
      <c r="N76" s="29"/>
      <c r="O76" s="29"/>
      <c r="P76" s="29"/>
      <c r="Q76" s="29"/>
      <c r="R76" s="29"/>
      <c r="S76" s="29"/>
      <c r="T76" s="29"/>
      <c r="U76" s="30"/>
      <c r="AL76" s="264" t="s">
        <v>63</v>
      </c>
      <c r="AM76" s="265"/>
      <c r="AN76" s="23" t="s">
        <v>64</v>
      </c>
      <c r="AV76" s="19"/>
    </row>
    <row r="77" spans="3:48" ht="12.75" customHeight="1">
      <c r="M77" s="28" t="s">
        <v>32</v>
      </c>
      <c r="N77" s="29"/>
      <c r="O77" s="32" t="s">
        <v>66</v>
      </c>
      <c r="P77" s="28" t="s">
        <v>40</v>
      </c>
      <c r="Q77" s="29"/>
      <c r="R77" s="32" t="s">
        <v>67</v>
      </c>
      <c r="S77" s="28" t="s">
        <v>55</v>
      </c>
      <c r="T77" s="29"/>
      <c r="U77" s="32" t="s">
        <v>36</v>
      </c>
      <c r="AL77" s="264" t="s">
        <v>69</v>
      </c>
      <c r="AM77" s="265"/>
      <c r="AN77" s="23" t="s">
        <v>70</v>
      </c>
      <c r="AV77" s="27"/>
    </row>
    <row r="78" spans="3:48" ht="12.75" customHeight="1">
      <c r="M78" s="28" t="s">
        <v>37</v>
      </c>
      <c r="N78" s="29"/>
      <c r="O78" s="32" t="s">
        <v>71</v>
      </c>
      <c r="P78" s="28" t="s">
        <v>44</v>
      </c>
      <c r="Q78" s="29"/>
      <c r="R78" s="32" t="s">
        <v>36</v>
      </c>
      <c r="S78" s="28" t="s">
        <v>58</v>
      </c>
      <c r="T78" s="29"/>
      <c r="U78" s="32" t="s">
        <v>72</v>
      </c>
      <c r="AL78" s="264" t="s">
        <v>74</v>
      </c>
      <c r="AM78" s="265"/>
      <c r="AN78" s="23" t="s">
        <v>75</v>
      </c>
      <c r="AP78" s="20"/>
      <c r="AQ78" s="17"/>
      <c r="AS78" s="17"/>
      <c r="AT78" s="17"/>
      <c r="AU78" s="17"/>
      <c r="AV78" s="27"/>
    </row>
    <row r="79" spans="3:48" ht="12.75" customHeight="1">
      <c r="M79" s="28" t="s">
        <v>38</v>
      </c>
      <c r="N79" s="29"/>
      <c r="O79" s="32" t="s">
        <v>76</v>
      </c>
      <c r="P79" s="28" t="s">
        <v>77</v>
      </c>
      <c r="Q79" s="29"/>
      <c r="R79" s="32" t="s">
        <v>72</v>
      </c>
      <c r="S79" s="28" t="s">
        <v>63</v>
      </c>
      <c r="T79" s="29"/>
      <c r="U79" s="32" t="s">
        <v>78</v>
      </c>
      <c r="AL79" s="264" t="s">
        <v>79</v>
      </c>
      <c r="AM79" s="265"/>
      <c r="AN79" s="23" t="s">
        <v>80</v>
      </c>
      <c r="AV79" s="27"/>
    </row>
    <row r="80" spans="3:48" ht="12.75" customHeight="1">
      <c r="M80" s="28" t="s">
        <v>45</v>
      </c>
      <c r="N80" s="29"/>
      <c r="O80" s="32" t="s">
        <v>81</v>
      </c>
      <c r="P80" s="28" t="s">
        <v>33</v>
      </c>
      <c r="Q80" s="29"/>
      <c r="R80" s="32" t="s">
        <v>76</v>
      </c>
      <c r="S80" s="28" t="s">
        <v>69</v>
      </c>
      <c r="T80" s="29"/>
      <c r="U80" s="32" t="s">
        <v>82</v>
      </c>
      <c r="AL80" s="260" t="s">
        <v>83</v>
      </c>
      <c r="AM80" s="261"/>
      <c r="AN80" s="24" t="s">
        <v>84</v>
      </c>
      <c r="AO80" s="33"/>
      <c r="AP80" s="33"/>
      <c r="AQ80" s="33"/>
      <c r="AR80" s="33"/>
      <c r="AS80" s="33"/>
      <c r="AT80" s="33"/>
      <c r="AU80" s="33"/>
      <c r="AV80" s="34"/>
    </row>
    <row r="81" spans="13:18" ht="12.75" customHeight="1">
      <c r="M81" s="28" t="s">
        <v>47</v>
      </c>
      <c r="N81" s="29"/>
      <c r="O81" s="32" t="s">
        <v>85</v>
      </c>
      <c r="P81" s="28" t="s">
        <v>33</v>
      </c>
      <c r="Q81" s="29"/>
      <c r="R81" s="32" t="s">
        <v>86</v>
      </c>
    </row>
    <row r="82" spans="13:18" ht="12.75" customHeight="1">
      <c r="M82" s="28" t="s">
        <v>34</v>
      </c>
      <c r="N82" s="29"/>
      <c r="O82" s="32" t="s">
        <v>86</v>
      </c>
      <c r="P82" s="28" t="s">
        <v>39</v>
      </c>
      <c r="Q82" s="29"/>
      <c r="R82" s="32" t="s">
        <v>67</v>
      </c>
    </row>
    <row r="83" spans="13:18" ht="12.75" customHeight="1"/>
    <row r="84" spans="13:18" ht="12.75" customHeight="1"/>
    <row r="85" spans="13:18" ht="12.75" customHeight="1"/>
    <row r="86" spans="13:18" ht="12.75" customHeight="1"/>
    <row r="87" spans="13:18" ht="12.75" customHeight="1"/>
    <row r="88" spans="13:18" ht="12.75" customHeight="1"/>
    <row r="89" spans="13:18" ht="12.75" customHeight="1"/>
    <row r="90" spans="13:18" ht="12.75" customHeight="1"/>
    <row r="91" spans="13:18" ht="12.75" customHeight="1"/>
    <row r="92" spans="13:18" ht="12.75" customHeight="1"/>
    <row r="93" spans="13:18" ht="12.75" customHeight="1"/>
    <row r="94" spans="13:18" ht="12.75" customHeight="1"/>
    <row r="95" spans="13:18" ht="12.75" customHeight="1"/>
    <row r="96" spans="13:18" ht="12.75" customHeight="1"/>
    <row r="97" ht="12.75" customHeight="1"/>
    <row r="98" ht="12.75" customHeight="1"/>
    <row r="99" ht="12.75" customHeight="1"/>
    <row r="100" ht="12.75" customHeight="1"/>
  </sheetData>
  <mergeCells count="24">
    <mergeCell ref="AL80:AM80"/>
    <mergeCell ref="AL71:AM71"/>
    <mergeCell ref="AL72:AM72"/>
    <mergeCell ref="AL73:AM73"/>
    <mergeCell ref="AL74:AM74"/>
    <mergeCell ref="AL75:AM75"/>
    <mergeCell ref="AL76:AM76"/>
    <mergeCell ref="AL77:AM77"/>
    <mergeCell ref="AL78:AM78"/>
    <mergeCell ref="AL79:AM79"/>
    <mergeCell ref="C19:D19"/>
    <mergeCell ref="C20:D20"/>
    <mergeCell ref="C21:D21"/>
    <mergeCell ref="C22:D22"/>
    <mergeCell ref="C24:D24"/>
    <mergeCell ref="C11:D11"/>
    <mergeCell ref="C12:D12"/>
    <mergeCell ref="C13:D13"/>
    <mergeCell ref="C14:D14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1CC3-0633-420A-ACA5-383CBF6BE9C1}">
  <dimension ref="A1:AF106"/>
  <sheetViews>
    <sheetView workbookViewId="0">
      <selection activeCell="B3" sqref="B3"/>
    </sheetView>
  </sheetViews>
  <sheetFormatPr baseColWidth="10" defaultRowHeight="15"/>
  <cols>
    <col min="1" max="1" width="6.1640625" style="8" customWidth="1"/>
    <col min="2" max="2" width="9.5" customWidth="1"/>
    <col min="3" max="3" width="9.1640625" customWidth="1"/>
    <col min="6" max="6" width="8.83203125" style="84" customWidth="1"/>
    <col min="7" max="7" width="9" customWidth="1"/>
    <col min="8" max="8" width="11.5" style="84" customWidth="1"/>
    <col min="11" max="11" width="6.5" style="8" customWidth="1"/>
    <col min="12" max="13" width="9.5" customWidth="1"/>
    <col min="14" max="14" width="10.5" customWidth="1"/>
    <col min="15" max="15" width="6.5" customWidth="1"/>
    <col min="16" max="16" width="6.1640625" style="8" customWidth="1"/>
    <col min="17" max="17" width="9.5" customWidth="1"/>
    <col min="18" max="18" width="10.83203125" bestFit="1" customWidth="1"/>
    <col min="21" max="22" width="9" customWidth="1"/>
    <col min="25" max="25" width="10.5" customWidth="1"/>
    <col min="26" max="26" width="6.1640625" style="8" customWidth="1"/>
    <col min="27" max="28" width="9.5" customWidth="1"/>
    <col min="29" max="29" width="10.83203125" customWidth="1"/>
    <col min="32" max="32" width="12.5" bestFit="1" customWidth="1"/>
  </cols>
  <sheetData>
    <row r="1" spans="1:32" ht="17" thickBot="1">
      <c r="A1" s="266" t="str">
        <f>CONCATENATE("Tabell A - Hovedlønnstabell - Lønninger for arbeidstakere i staten gjeldende fra 1. mai ",ATF!$S$9)</f>
        <v>Tabell A - Hovedlønnstabell - Lønninger for arbeidstakere i staten gjeldende fra 1. mai 2023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35"/>
      <c r="P1" s="266" t="str">
        <f>CONCATENATE("Tabell A - Hovedlønnstabell - Lønninger for arbeidstakere i staten gjeldende fra 1. mai ",ATF!$S$9)</f>
        <v>Tabell A - Hovedlønnstabell - Lønninger for arbeidstakere i staten gjeldende fra 1. mai 2023</v>
      </c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32">
      <c r="A2" s="36"/>
      <c r="B2" s="37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9"/>
      <c r="L2" s="38">
        <v>10</v>
      </c>
      <c r="M2" s="38">
        <v>11</v>
      </c>
      <c r="N2" s="40">
        <v>12</v>
      </c>
      <c r="P2" s="36"/>
      <c r="Q2" s="37">
        <v>1</v>
      </c>
      <c r="R2" s="38">
        <v>2</v>
      </c>
      <c r="S2" s="38">
        <v>3</v>
      </c>
      <c r="T2" s="38">
        <v>4</v>
      </c>
      <c r="U2" s="38">
        <v>5</v>
      </c>
      <c r="V2" s="38">
        <v>6</v>
      </c>
      <c r="W2" s="38">
        <v>7</v>
      </c>
      <c r="X2" s="38">
        <v>8</v>
      </c>
      <c r="Y2" s="38">
        <v>9</v>
      </c>
      <c r="Z2" s="39"/>
      <c r="AA2" s="38">
        <v>10</v>
      </c>
      <c r="AB2" s="38">
        <v>11</v>
      </c>
      <c r="AC2" s="40">
        <v>12</v>
      </c>
    </row>
    <row r="3" spans="1:32" ht="12.75" customHeight="1" thickBot="1">
      <c r="A3" s="41"/>
      <c r="B3" s="42" t="s">
        <v>87</v>
      </c>
      <c r="C3" s="43"/>
      <c r="D3" s="44"/>
      <c r="E3" s="45"/>
      <c r="F3" s="267" t="s">
        <v>88</v>
      </c>
      <c r="G3" s="267"/>
      <c r="H3" s="43"/>
      <c r="I3" s="44"/>
      <c r="J3" s="45"/>
      <c r="K3" s="46"/>
      <c r="L3" s="269" t="s">
        <v>89</v>
      </c>
      <c r="M3" s="269"/>
      <c r="N3" s="270" t="s">
        <v>90</v>
      </c>
      <c r="P3" s="41"/>
      <c r="Q3" s="42" t="s">
        <v>87</v>
      </c>
      <c r="R3" s="43"/>
      <c r="S3" s="44"/>
      <c r="T3" s="45"/>
      <c r="U3" s="267" t="s">
        <v>88</v>
      </c>
      <c r="V3" s="267"/>
      <c r="W3" s="43"/>
      <c r="X3" s="44"/>
      <c r="Y3" s="45"/>
      <c r="Z3" s="46"/>
      <c r="AA3" s="269" t="s">
        <v>89</v>
      </c>
      <c r="AB3" s="269"/>
      <c r="AC3" s="272" t="s">
        <v>90</v>
      </c>
    </row>
    <row r="4" spans="1:32" ht="17" thickBot="1">
      <c r="A4" s="41" t="s">
        <v>91</v>
      </c>
      <c r="B4" s="47" t="s">
        <v>92</v>
      </c>
      <c r="C4" s="273" t="s">
        <v>93</v>
      </c>
      <c r="D4" s="273"/>
      <c r="E4" s="273"/>
      <c r="F4" s="268"/>
      <c r="G4" s="268"/>
      <c r="H4" s="274" t="s">
        <v>94</v>
      </c>
      <c r="I4" s="274"/>
      <c r="J4" s="274"/>
      <c r="K4" s="46" t="s">
        <v>91</v>
      </c>
      <c r="L4" s="275" t="s">
        <v>95</v>
      </c>
      <c r="M4" s="275"/>
      <c r="N4" s="270"/>
      <c r="P4" s="41" t="s">
        <v>91</v>
      </c>
      <c r="Q4" s="47" t="s">
        <v>92</v>
      </c>
      <c r="R4" s="273" t="s">
        <v>93</v>
      </c>
      <c r="S4" s="273"/>
      <c r="T4" s="273"/>
      <c r="U4" s="268"/>
      <c r="V4" s="268"/>
      <c r="W4" s="274" t="s">
        <v>94</v>
      </c>
      <c r="X4" s="274"/>
      <c r="Y4" s="274"/>
      <c r="Z4" s="46" t="s">
        <v>91</v>
      </c>
      <c r="AA4" s="275" t="s">
        <v>95</v>
      </c>
      <c r="AB4" s="275"/>
      <c r="AC4" s="272"/>
    </row>
    <row r="5" spans="1:32" ht="16" thickBot="1">
      <c r="A5" s="48" t="s">
        <v>96</v>
      </c>
      <c r="B5" s="49" t="s">
        <v>97</v>
      </c>
      <c r="C5" s="50" t="s">
        <v>98</v>
      </c>
      <c r="D5" s="51" t="s">
        <v>99</v>
      </c>
      <c r="E5" s="51" t="s">
        <v>100</v>
      </c>
      <c r="F5" s="52" t="s">
        <v>97</v>
      </c>
      <c r="G5" s="53" t="s">
        <v>101</v>
      </c>
      <c r="H5" s="54" t="s">
        <v>97</v>
      </c>
      <c r="I5" s="55" t="s">
        <v>101</v>
      </c>
      <c r="J5" s="56" t="s">
        <v>102</v>
      </c>
      <c r="K5" s="57" t="s">
        <v>96</v>
      </c>
      <c r="L5" s="58" t="s">
        <v>103</v>
      </c>
      <c r="M5" s="59" t="s">
        <v>104</v>
      </c>
      <c r="N5" s="270"/>
      <c r="P5" s="60" t="s">
        <v>96</v>
      </c>
      <c r="Q5" s="49" t="s">
        <v>97</v>
      </c>
      <c r="R5" s="61" t="s">
        <v>98</v>
      </c>
      <c r="S5" s="51" t="s">
        <v>99</v>
      </c>
      <c r="T5" s="51" t="s">
        <v>100</v>
      </c>
      <c r="U5" s="52" t="s">
        <v>97</v>
      </c>
      <c r="V5" s="53" t="s">
        <v>101</v>
      </c>
      <c r="W5" s="54" t="s">
        <v>97</v>
      </c>
      <c r="X5" s="55" t="s">
        <v>101</v>
      </c>
      <c r="Y5" s="56" t="s">
        <v>102</v>
      </c>
      <c r="Z5" s="62" t="s">
        <v>96</v>
      </c>
      <c r="AA5" s="63" t="s">
        <v>103</v>
      </c>
      <c r="AB5" s="64" t="s">
        <v>104</v>
      </c>
      <c r="AC5" s="272"/>
    </row>
    <row r="6" spans="1:32" ht="16" thickBot="1">
      <c r="A6" s="65">
        <v>19</v>
      </c>
      <c r="B6" s="96">
        <f>VLOOKUP(A6,Lønnstabeller!$A$2:$CG$90,ATF!$S$9-1997+2,FALSE)</f>
        <v>350800</v>
      </c>
      <c r="C6" s="66">
        <f>B6-400</f>
        <v>350400</v>
      </c>
      <c r="D6" s="67">
        <f>ROUND(C6/12,1)</f>
        <v>29200</v>
      </c>
      <c r="E6" s="67">
        <f>ROUND(D6/30,1)</f>
        <v>973.3</v>
      </c>
      <c r="F6" s="68">
        <f>ROUND(IF(B6&gt;(VLOOKUP(ATF!$S$9,Grunnbeløpstabell!$A$2:$B$128,2,FALSE)*12),VLOOKUP(ATF!$S$9,Grunnbeløpstabell!$A$2:$B$128,2,FALSE)*12,B6)*0.02,1)</f>
        <v>7016</v>
      </c>
      <c r="G6" s="76">
        <f t="shared" ref="G6:G58" si="0">ROUND(F6/12,1)</f>
        <v>584.70000000000005</v>
      </c>
      <c r="H6" s="68">
        <f t="shared" ref="H6:H20" si="1">C6-F6</f>
        <v>343384</v>
      </c>
      <c r="I6" s="67">
        <f t="shared" ref="I6:I20" si="2">ROUND(D6-G6,1)</f>
        <v>28615.3</v>
      </c>
      <c r="J6" s="67">
        <f>ROUND(I6/30,1)</f>
        <v>953.8</v>
      </c>
      <c r="K6" s="69">
        <v>19</v>
      </c>
      <c r="L6" s="70">
        <f>ROUND(B6/1850*1.5,1)</f>
        <v>284.39999999999998</v>
      </c>
      <c r="M6" s="70">
        <f>ROUND(B6/1850*2,1)</f>
        <v>379.2</v>
      </c>
      <c r="N6" s="71">
        <f>ROUND(B6/1850*0.45,1)</f>
        <v>85.3</v>
      </c>
      <c r="P6" s="72">
        <v>72</v>
      </c>
      <c r="Q6" s="96">
        <f>VLOOKUP(P6,Lønnstabeller!$A$2:$CG$90,ATF!$S$9-1997+2,FALSE)</f>
        <v>720100</v>
      </c>
      <c r="R6" s="66">
        <f>Q6-400</f>
        <v>719700</v>
      </c>
      <c r="S6" s="67">
        <f>ROUND(R6/12,1)</f>
        <v>59975</v>
      </c>
      <c r="T6" s="67">
        <f>ROUND(S6/30,1)</f>
        <v>1999.2</v>
      </c>
      <c r="U6" s="77">
        <f>ROUND(IF(Q6&gt;(VLOOKUP(ATF!$S$9,Grunnbeløpstabell!$A$2:$B$128,2,FALSE)*12),VLOOKUP(ATF!$S$9,Grunnbeløpstabell!$A$2:$B$128,2,FALSE)*12,Q6)*0.02,1)</f>
        <v>14402</v>
      </c>
      <c r="V6" s="76">
        <f t="shared" ref="V6:V34" si="3">ROUND(U6/12,1)</f>
        <v>1200.2</v>
      </c>
      <c r="W6" s="68">
        <f>R6-U6</f>
        <v>705298</v>
      </c>
      <c r="X6" s="67">
        <f>ROUND(S6-V6,1)</f>
        <v>58774.8</v>
      </c>
      <c r="Y6" s="67">
        <f>ROUND(X6/30,1)</f>
        <v>1959.2</v>
      </c>
      <c r="Z6" s="73">
        <v>72</v>
      </c>
      <c r="AA6" s="70">
        <f>ROUND(Q6/1850*1.5,1)</f>
        <v>583.9</v>
      </c>
      <c r="AB6" s="70">
        <f>ROUND(Q6/1850*2,1)</f>
        <v>778.5</v>
      </c>
      <c r="AC6" s="74">
        <f t="shared" ref="AC6:AC34" si="4">ROUND(Q6/1850*0.45,1)</f>
        <v>175.2</v>
      </c>
      <c r="AF6" s="7"/>
    </row>
    <row r="7" spans="1:32" ht="16" thickBot="1">
      <c r="A7" s="75">
        <v>20</v>
      </c>
      <c r="B7" s="96">
        <f>VLOOKUP(A7,Lønnstabeller!$A$2:$CG$90,ATF!$S$9-1997+2,FALSE)</f>
        <v>354300</v>
      </c>
      <c r="C7" s="66">
        <f t="shared" ref="C7:C58" si="5">B7-400</f>
        <v>353900</v>
      </c>
      <c r="D7" s="76">
        <f t="shared" ref="D7:D58" si="6">ROUND(C7/12,1)</f>
        <v>29491.7</v>
      </c>
      <c r="E7" s="76">
        <f t="shared" ref="E7:E58" si="7">ROUND(D7/30,1)</f>
        <v>983.1</v>
      </c>
      <c r="F7" s="68">
        <f>ROUND(IF(B7&gt;(VLOOKUP(ATF!$S$9,Grunnbeløpstabell!$A$2:$B$128,2,FALSE)*12),VLOOKUP(ATF!$S$9,Grunnbeløpstabell!$A$2:$B$128,2,FALSE)*12,B7)*0.02,1)</f>
        <v>7086</v>
      </c>
      <c r="G7" s="76">
        <f t="shared" si="0"/>
        <v>590.5</v>
      </c>
      <c r="H7" s="77">
        <f t="shared" si="1"/>
        <v>346814</v>
      </c>
      <c r="I7" s="76">
        <f t="shared" si="2"/>
        <v>28901.200000000001</v>
      </c>
      <c r="J7" s="76">
        <f t="shared" ref="J7:J58" si="8">ROUND(I7/30,1)</f>
        <v>963.4</v>
      </c>
      <c r="K7" s="78">
        <v>20</v>
      </c>
      <c r="L7" s="70">
        <f t="shared" ref="L7:L58" si="9">ROUND(B7/1850*1.5,1)</f>
        <v>287.3</v>
      </c>
      <c r="M7" s="70">
        <f t="shared" ref="M7:M58" si="10">ROUND(B7/1850*2,1)</f>
        <v>383</v>
      </c>
      <c r="N7" s="71">
        <f t="shared" ref="N7:N57" si="11">ROUND(B7/1850*0.45,1)</f>
        <v>86.2</v>
      </c>
      <c r="P7" s="75">
        <v>73</v>
      </c>
      <c r="Q7" s="96">
        <f>VLOOKUP(P7,Lønnstabeller!$A$2:$CG$90,ATF!$S$9-1997+2,FALSE)</f>
        <v>732300</v>
      </c>
      <c r="R7" s="66">
        <f t="shared" ref="R7:R35" si="12">Q7-400</f>
        <v>731900</v>
      </c>
      <c r="S7" s="76">
        <f t="shared" ref="S7:S35" si="13">ROUND(R7/12,1)</f>
        <v>60991.7</v>
      </c>
      <c r="T7" s="76">
        <f t="shared" ref="T7:T35" si="14">ROUND(S7/30,1)</f>
        <v>2033.1</v>
      </c>
      <c r="U7" s="77">
        <f>ROUND(IF(Q7&gt;(VLOOKUP(ATF!$S$9,Grunnbeløpstabell!$A$2:$B$128,2,FALSE)*12),VLOOKUP(ATF!$S$9,Grunnbeløpstabell!$A$2:$B$128,2,FALSE)*12,Q7)*0.02,1)</f>
        <v>14646</v>
      </c>
      <c r="V7" s="76">
        <f t="shared" si="3"/>
        <v>1220.5</v>
      </c>
      <c r="W7" s="77">
        <f t="shared" ref="W7:W35" si="15">R7-U7</f>
        <v>717254</v>
      </c>
      <c r="X7" s="76">
        <f t="shared" ref="X7:X35" si="16">ROUND(S7-V7,1)</f>
        <v>59771.199999999997</v>
      </c>
      <c r="Y7" s="76">
        <f t="shared" ref="Y7:Y35" si="17">ROUND(X7/30,1)</f>
        <v>1992.4</v>
      </c>
      <c r="Z7" s="78">
        <v>73</v>
      </c>
      <c r="AA7" s="70">
        <f t="shared" ref="AA7:AA35" si="18">ROUND(Q7/1850*1.5,1)</f>
        <v>593.79999999999995</v>
      </c>
      <c r="AB7" s="70">
        <f t="shared" ref="AB7:AB35" si="19">ROUND(Q7/1850*2,1)</f>
        <v>791.7</v>
      </c>
      <c r="AC7" s="74">
        <f t="shared" si="4"/>
        <v>178.1</v>
      </c>
      <c r="AF7" s="7"/>
    </row>
    <row r="8" spans="1:32" ht="16" thickBot="1">
      <c r="A8" s="65">
        <v>21</v>
      </c>
      <c r="B8" s="96">
        <f>VLOOKUP(A8,Lønnstabeller!$A$2:$CG$90,ATF!$S$9-1997+2,FALSE)</f>
        <v>358300</v>
      </c>
      <c r="C8" s="66">
        <f t="shared" si="5"/>
        <v>357900</v>
      </c>
      <c r="D8" s="76">
        <f t="shared" si="6"/>
        <v>29825</v>
      </c>
      <c r="E8" s="76">
        <f t="shared" si="7"/>
        <v>994.2</v>
      </c>
      <c r="F8" s="68">
        <f>ROUND(IF(B8&gt;(VLOOKUP(ATF!$S$9,Grunnbeløpstabell!$A$2:$B$128,2,FALSE)*12),VLOOKUP(ATF!$S$9,Grunnbeløpstabell!$A$2:$B$128,2,FALSE)*12,B8)*0.02,1)</f>
        <v>7166</v>
      </c>
      <c r="G8" s="76">
        <f t="shared" si="0"/>
        <v>597.20000000000005</v>
      </c>
      <c r="H8" s="77">
        <f t="shared" si="1"/>
        <v>350734</v>
      </c>
      <c r="I8" s="76">
        <f t="shared" si="2"/>
        <v>29227.8</v>
      </c>
      <c r="J8" s="76">
        <f t="shared" si="8"/>
        <v>974.3</v>
      </c>
      <c r="K8" s="69">
        <v>21</v>
      </c>
      <c r="L8" s="70">
        <f t="shared" si="9"/>
        <v>290.5</v>
      </c>
      <c r="M8" s="70">
        <f t="shared" si="10"/>
        <v>387.4</v>
      </c>
      <c r="N8" s="71">
        <f t="shared" si="11"/>
        <v>87.2</v>
      </c>
      <c r="P8" s="72">
        <v>74</v>
      </c>
      <c r="Q8" s="96">
        <f>VLOOKUP(P8,Lønnstabeller!$A$2:$CG$90,ATF!$S$9-1997+2,FALSE)</f>
        <v>745000</v>
      </c>
      <c r="R8" s="66">
        <f t="shared" si="12"/>
        <v>744600</v>
      </c>
      <c r="S8" s="76">
        <f t="shared" si="13"/>
        <v>62050</v>
      </c>
      <c r="T8" s="76">
        <f t="shared" si="14"/>
        <v>2068.3000000000002</v>
      </c>
      <c r="U8" s="77">
        <f>ROUND(IF(Q8&gt;(VLOOKUP(ATF!$S$9,Grunnbeløpstabell!$A$2:$B$128,2,FALSE)*12),VLOOKUP(ATF!$S$9,Grunnbeløpstabell!$A$2:$B$128,2,FALSE)*12,Q8)*0.02,1)</f>
        <v>14900</v>
      </c>
      <c r="V8" s="76">
        <f t="shared" si="3"/>
        <v>1241.7</v>
      </c>
      <c r="W8" s="77">
        <f t="shared" si="15"/>
        <v>729700</v>
      </c>
      <c r="X8" s="76">
        <f t="shared" si="16"/>
        <v>60808.3</v>
      </c>
      <c r="Y8" s="76">
        <f t="shared" si="17"/>
        <v>2026.9</v>
      </c>
      <c r="Z8" s="73">
        <v>74</v>
      </c>
      <c r="AA8" s="70">
        <f t="shared" si="18"/>
        <v>604.1</v>
      </c>
      <c r="AB8" s="70">
        <f t="shared" si="19"/>
        <v>805.4</v>
      </c>
      <c r="AC8" s="74">
        <f t="shared" si="4"/>
        <v>181.2</v>
      </c>
      <c r="AF8" s="7"/>
    </row>
    <row r="9" spans="1:32" ht="16" thickBot="1">
      <c r="A9" s="75">
        <v>22</v>
      </c>
      <c r="B9" s="96">
        <f>VLOOKUP(A9,Lønnstabeller!$A$2:$CG$90,ATF!$S$9-1997+2,FALSE)</f>
        <v>361900</v>
      </c>
      <c r="C9" s="66">
        <f t="shared" si="5"/>
        <v>361500</v>
      </c>
      <c r="D9" s="76">
        <f>ROUND(C9/12,1)</f>
        <v>30125</v>
      </c>
      <c r="E9" s="76">
        <f t="shared" si="7"/>
        <v>1004.2</v>
      </c>
      <c r="F9" s="68">
        <f>ROUND(IF(B9&gt;(VLOOKUP(ATF!$S$9,Grunnbeløpstabell!$A$2:$B$128,2,FALSE)*12),VLOOKUP(ATF!$S$9,Grunnbeløpstabell!$A$2:$B$128,2,FALSE)*12,B9)*0.02,1)</f>
        <v>7238</v>
      </c>
      <c r="G9" s="76">
        <f t="shared" si="0"/>
        <v>603.20000000000005</v>
      </c>
      <c r="H9" s="77">
        <f t="shared" si="1"/>
        <v>354262</v>
      </c>
      <c r="I9" s="76">
        <f t="shared" si="2"/>
        <v>29521.8</v>
      </c>
      <c r="J9" s="76">
        <f t="shared" si="8"/>
        <v>984.1</v>
      </c>
      <c r="K9" s="78">
        <v>22</v>
      </c>
      <c r="L9" s="70">
        <f t="shared" si="9"/>
        <v>293.39999999999998</v>
      </c>
      <c r="M9" s="70">
        <f t="shared" si="10"/>
        <v>391.2</v>
      </c>
      <c r="N9" s="71">
        <f t="shared" si="11"/>
        <v>88</v>
      </c>
      <c r="P9" s="75">
        <v>75</v>
      </c>
      <c r="Q9" s="96">
        <f>VLOOKUP(P9,Lønnstabeller!$A$2:$CG$90,ATF!$S$9-1997+2,FALSE)</f>
        <v>759100</v>
      </c>
      <c r="R9" s="66">
        <f t="shared" si="12"/>
        <v>758700</v>
      </c>
      <c r="S9" s="76">
        <f t="shared" si="13"/>
        <v>63225</v>
      </c>
      <c r="T9" s="76">
        <f t="shared" si="14"/>
        <v>2107.5</v>
      </c>
      <c r="U9" s="77">
        <f>ROUND(IF(Q9&gt;(VLOOKUP(ATF!$S$9,Grunnbeløpstabell!$A$2:$B$128,2,FALSE)*12),VLOOKUP(ATF!$S$9,Grunnbeløpstabell!$A$2:$B$128,2,FALSE)*12,Q9)*0.02,1)</f>
        <v>15182</v>
      </c>
      <c r="V9" s="76">
        <f t="shared" si="3"/>
        <v>1265.2</v>
      </c>
      <c r="W9" s="77">
        <f t="shared" si="15"/>
        <v>743518</v>
      </c>
      <c r="X9" s="76">
        <f t="shared" si="16"/>
        <v>61959.8</v>
      </c>
      <c r="Y9" s="76">
        <f t="shared" si="17"/>
        <v>2065.3000000000002</v>
      </c>
      <c r="Z9" s="78">
        <v>75</v>
      </c>
      <c r="AA9" s="70">
        <f t="shared" si="18"/>
        <v>615.5</v>
      </c>
      <c r="AB9" s="70">
        <f t="shared" si="19"/>
        <v>820.6</v>
      </c>
      <c r="AC9" s="74">
        <f t="shared" si="4"/>
        <v>184.6</v>
      </c>
      <c r="AF9" s="7"/>
    </row>
    <row r="10" spans="1:32" ht="16" thickBot="1">
      <c r="A10" s="65">
        <v>23</v>
      </c>
      <c r="B10" s="96">
        <f>VLOOKUP(A10,Lønnstabeller!$A$2:$CG$90,ATF!$S$9-1997+2,FALSE)</f>
        <v>365800</v>
      </c>
      <c r="C10" s="66">
        <f t="shared" si="5"/>
        <v>365400</v>
      </c>
      <c r="D10" s="76">
        <f t="shared" si="6"/>
        <v>30450</v>
      </c>
      <c r="E10" s="76">
        <f t="shared" si="7"/>
        <v>1015</v>
      </c>
      <c r="F10" s="68">
        <f>ROUND(IF(B10&gt;(VLOOKUP(ATF!$S$9,Grunnbeløpstabell!$A$2:$B$128,2,FALSE)*12),VLOOKUP(ATF!$S$9,Grunnbeløpstabell!$A$2:$B$128,2,FALSE)*12,B10)*0.02,1)</f>
        <v>7316</v>
      </c>
      <c r="G10" s="76">
        <f t="shared" si="0"/>
        <v>609.70000000000005</v>
      </c>
      <c r="H10" s="77">
        <f t="shared" si="1"/>
        <v>358084</v>
      </c>
      <c r="I10" s="76">
        <f t="shared" si="2"/>
        <v>29840.3</v>
      </c>
      <c r="J10" s="76">
        <f t="shared" si="8"/>
        <v>994.7</v>
      </c>
      <c r="K10" s="69">
        <v>23</v>
      </c>
      <c r="L10" s="70">
        <f t="shared" si="9"/>
        <v>296.60000000000002</v>
      </c>
      <c r="M10" s="70">
        <f t="shared" si="10"/>
        <v>395.5</v>
      </c>
      <c r="N10" s="71">
        <f t="shared" si="11"/>
        <v>89</v>
      </c>
      <c r="P10" s="72">
        <v>76</v>
      </c>
      <c r="Q10" s="96">
        <f>VLOOKUP(P10,Lønnstabeller!$A$2:$CG$90,ATF!$S$9-1997+2,FALSE)</f>
        <v>777900</v>
      </c>
      <c r="R10" s="66">
        <f t="shared" si="12"/>
        <v>777500</v>
      </c>
      <c r="S10" s="76">
        <f t="shared" si="13"/>
        <v>64791.7</v>
      </c>
      <c r="T10" s="76">
        <f t="shared" si="14"/>
        <v>2159.6999999999998</v>
      </c>
      <c r="U10" s="77">
        <f>ROUND(IF(Q10&gt;(VLOOKUP(ATF!$S$9,Grunnbeløpstabell!$A$2:$B$128,2,FALSE)*12),VLOOKUP(ATF!$S$9,Grunnbeløpstabell!$A$2:$B$128,2,FALSE)*12,Q10)*0.02,1)</f>
        <v>15558</v>
      </c>
      <c r="V10" s="76">
        <f t="shared" si="3"/>
        <v>1296.5</v>
      </c>
      <c r="W10" s="77">
        <f t="shared" si="15"/>
        <v>761942</v>
      </c>
      <c r="X10" s="76">
        <f t="shared" si="16"/>
        <v>63495.199999999997</v>
      </c>
      <c r="Y10" s="76">
        <f t="shared" si="17"/>
        <v>2116.5</v>
      </c>
      <c r="Z10" s="73">
        <v>76</v>
      </c>
      <c r="AA10" s="70">
        <f t="shared" si="18"/>
        <v>630.70000000000005</v>
      </c>
      <c r="AB10" s="70">
        <f t="shared" si="19"/>
        <v>841</v>
      </c>
      <c r="AC10" s="74">
        <f t="shared" si="4"/>
        <v>189.2</v>
      </c>
      <c r="AF10" s="7"/>
    </row>
    <row r="11" spans="1:32" ht="16" thickBot="1">
      <c r="A11" s="75">
        <v>24</v>
      </c>
      <c r="B11" s="96">
        <f>VLOOKUP(A11,Lønnstabeller!$A$2:$CG$90,ATF!$S$9-1997+2,FALSE)</f>
        <v>369800</v>
      </c>
      <c r="C11" s="66">
        <f t="shared" si="5"/>
        <v>369400</v>
      </c>
      <c r="D11" s="76">
        <f t="shared" si="6"/>
        <v>30783.3</v>
      </c>
      <c r="E11" s="76">
        <f t="shared" si="7"/>
        <v>1026.0999999999999</v>
      </c>
      <c r="F11" s="68">
        <f>ROUND(IF(B11&gt;(VLOOKUP(ATF!$S$9,Grunnbeløpstabell!$A$2:$B$128,2,FALSE)*12),VLOOKUP(ATF!$S$9,Grunnbeløpstabell!$A$2:$B$128,2,FALSE)*12,B11)*0.02,1)</f>
        <v>7396</v>
      </c>
      <c r="G11" s="76">
        <f t="shared" si="0"/>
        <v>616.29999999999995</v>
      </c>
      <c r="H11" s="77">
        <f t="shared" si="1"/>
        <v>362004</v>
      </c>
      <c r="I11" s="76">
        <f t="shared" si="2"/>
        <v>30167</v>
      </c>
      <c r="J11" s="76">
        <f t="shared" si="8"/>
        <v>1005.6</v>
      </c>
      <c r="K11" s="78">
        <v>24</v>
      </c>
      <c r="L11" s="70">
        <f t="shared" si="9"/>
        <v>299.8</v>
      </c>
      <c r="M11" s="70">
        <f t="shared" si="10"/>
        <v>399.8</v>
      </c>
      <c r="N11" s="71">
        <f t="shared" si="11"/>
        <v>90</v>
      </c>
      <c r="P11" s="75">
        <v>77</v>
      </c>
      <c r="Q11" s="96">
        <f>VLOOKUP(P11,Lønnstabeller!$A$2:$CG$90,ATF!$S$9-1997+2,FALSE)</f>
        <v>796600</v>
      </c>
      <c r="R11" s="66">
        <f t="shared" si="12"/>
        <v>796200</v>
      </c>
      <c r="S11" s="76">
        <f t="shared" si="13"/>
        <v>66350</v>
      </c>
      <c r="T11" s="76">
        <f t="shared" si="14"/>
        <v>2211.6999999999998</v>
      </c>
      <c r="U11" s="77">
        <f>ROUND(IF(Q11&gt;(VLOOKUP(ATF!$S$9,Grunnbeløpstabell!$A$2:$B$128,2,FALSE)*12),VLOOKUP(ATF!$S$9,Grunnbeløpstabell!$A$2:$B$128,2,FALSE)*12,Q11)*0.02,1)</f>
        <v>15932</v>
      </c>
      <c r="V11" s="76">
        <f t="shared" si="3"/>
        <v>1327.7</v>
      </c>
      <c r="W11" s="77">
        <f t="shared" si="15"/>
        <v>780268</v>
      </c>
      <c r="X11" s="76">
        <f t="shared" si="16"/>
        <v>65022.3</v>
      </c>
      <c r="Y11" s="76">
        <f t="shared" si="17"/>
        <v>2167.4</v>
      </c>
      <c r="Z11" s="78">
        <v>77</v>
      </c>
      <c r="AA11" s="70">
        <f t="shared" si="18"/>
        <v>645.9</v>
      </c>
      <c r="AB11" s="70">
        <f t="shared" si="19"/>
        <v>861.2</v>
      </c>
      <c r="AC11" s="74">
        <f t="shared" si="4"/>
        <v>193.8</v>
      </c>
      <c r="AF11" s="7"/>
    </row>
    <row r="12" spans="1:32" ht="16" thickBot="1">
      <c r="A12" s="65">
        <v>25</v>
      </c>
      <c r="B12" s="96">
        <f>VLOOKUP(A12,Lønnstabeller!$A$2:$CG$90,ATF!$S$9-1997+2,FALSE)</f>
        <v>374000</v>
      </c>
      <c r="C12" s="66">
        <f t="shared" si="5"/>
        <v>373600</v>
      </c>
      <c r="D12" s="76">
        <f t="shared" si="6"/>
        <v>31133.3</v>
      </c>
      <c r="E12" s="76">
        <f t="shared" si="7"/>
        <v>1037.8</v>
      </c>
      <c r="F12" s="68">
        <f>ROUND(IF(B12&gt;(VLOOKUP(ATF!$S$9,Grunnbeløpstabell!$A$2:$B$128,2,FALSE)*12),VLOOKUP(ATF!$S$9,Grunnbeløpstabell!$A$2:$B$128,2,FALSE)*12,B12)*0.02,1)</f>
        <v>7480</v>
      </c>
      <c r="G12" s="76">
        <f t="shared" si="0"/>
        <v>623.29999999999995</v>
      </c>
      <c r="H12" s="77">
        <f t="shared" si="1"/>
        <v>366120</v>
      </c>
      <c r="I12" s="76">
        <f t="shared" si="2"/>
        <v>30510</v>
      </c>
      <c r="J12" s="76">
        <f t="shared" si="8"/>
        <v>1017</v>
      </c>
      <c r="K12" s="69">
        <v>25</v>
      </c>
      <c r="L12" s="70">
        <f t="shared" si="9"/>
        <v>303.2</v>
      </c>
      <c r="M12" s="70">
        <f t="shared" si="10"/>
        <v>404.3</v>
      </c>
      <c r="N12" s="71">
        <f t="shared" si="11"/>
        <v>91</v>
      </c>
      <c r="P12" s="72">
        <v>78</v>
      </c>
      <c r="Q12" s="96">
        <f>VLOOKUP(P12,Lønnstabeller!$A$2:$CG$90,ATF!$S$9-1997+2,FALSE)</f>
        <v>821100</v>
      </c>
      <c r="R12" s="66">
        <f t="shared" si="12"/>
        <v>820700</v>
      </c>
      <c r="S12" s="76">
        <f t="shared" si="13"/>
        <v>68391.7</v>
      </c>
      <c r="T12" s="76">
        <f t="shared" si="14"/>
        <v>2279.6999999999998</v>
      </c>
      <c r="U12" s="77">
        <f>ROUND(IF(Q12&gt;(VLOOKUP(ATF!$S$9,Grunnbeløpstabell!$A$2:$B$128,2,FALSE)*12),VLOOKUP(ATF!$S$9,Grunnbeløpstabell!$A$2:$B$128,2,FALSE)*12,Q12)*0.02,1)</f>
        <v>16422</v>
      </c>
      <c r="V12" s="76">
        <f t="shared" si="3"/>
        <v>1368.5</v>
      </c>
      <c r="W12" s="77">
        <f t="shared" si="15"/>
        <v>804278</v>
      </c>
      <c r="X12" s="76">
        <f t="shared" si="16"/>
        <v>67023.199999999997</v>
      </c>
      <c r="Y12" s="76">
        <f t="shared" si="17"/>
        <v>2234.1</v>
      </c>
      <c r="Z12" s="73">
        <v>78</v>
      </c>
      <c r="AA12" s="70">
        <f t="shared" si="18"/>
        <v>665.8</v>
      </c>
      <c r="AB12" s="70">
        <f t="shared" si="19"/>
        <v>887.7</v>
      </c>
      <c r="AC12" s="74">
        <f t="shared" si="4"/>
        <v>199.7</v>
      </c>
      <c r="AF12" s="7"/>
    </row>
    <row r="13" spans="1:32" ht="16" thickBot="1">
      <c r="A13" s="75">
        <v>26</v>
      </c>
      <c r="B13" s="96">
        <f>VLOOKUP(A13,Lønnstabeller!$A$2:$CG$90,ATF!$S$9-1997+2,FALSE)</f>
        <v>378300</v>
      </c>
      <c r="C13" s="66">
        <f t="shared" si="5"/>
        <v>377900</v>
      </c>
      <c r="D13" s="76">
        <f t="shared" si="6"/>
        <v>31491.7</v>
      </c>
      <c r="E13" s="76">
        <f t="shared" si="7"/>
        <v>1049.7</v>
      </c>
      <c r="F13" s="68">
        <f>ROUND(IF(B13&gt;(VLOOKUP(ATF!$S$9,Grunnbeløpstabell!$A$2:$B$128,2,FALSE)*12),VLOOKUP(ATF!$S$9,Grunnbeløpstabell!$A$2:$B$128,2,FALSE)*12,B13)*0.02,1)</f>
        <v>7566</v>
      </c>
      <c r="G13" s="76">
        <f t="shared" si="0"/>
        <v>630.5</v>
      </c>
      <c r="H13" s="77">
        <f t="shared" si="1"/>
        <v>370334</v>
      </c>
      <c r="I13" s="76">
        <f t="shared" si="2"/>
        <v>30861.200000000001</v>
      </c>
      <c r="J13" s="76">
        <f t="shared" si="8"/>
        <v>1028.7</v>
      </c>
      <c r="K13" s="78">
        <v>26</v>
      </c>
      <c r="L13" s="70">
        <f t="shared" si="9"/>
        <v>306.7</v>
      </c>
      <c r="M13" s="70">
        <f t="shared" si="10"/>
        <v>409</v>
      </c>
      <c r="N13" s="71">
        <f t="shared" si="11"/>
        <v>92</v>
      </c>
      <c r="P13" s="75">
        <v>79</v>
      </c>
      <c r="Q13" s="96">
        <f>VLOOKUP(P13,Lønnstabeller!$A$2:$CG$90,ATF!$S$9-1997+2,FALSE)</f>
        <v>845900</v>
      </c>
      <c r="R13" s="66">
        <f t="shared" si="12"/>
        <v>845500</v>
      </c>
      <c r="S13" s="76">
        <f t="shared" si="13"/>
        <v>70458.3</v>
      </c>
      <c r="T13" s="76">
        <f t="shared" si="14"/>
        <v>2348.6</v>
      </c>
      <c r="U13" s="77">
        <f>ROUND(IF(Q13&gt;(VLOOKUP(ATF!$S$9,Grunnbeløpstabell!$A$2:$B$128,2,FALSE)*12),VLOOKUP(ATF!$S$9,Grunnbeløpstabell!$A$2:$B$128,2,FALSE)*12,Q13)*0.02,1)</f>
        <v>16918</v>
      </c>
      <c r="V13" s="76">
        <f t="shared" si="3"/>
        <v>1409.8</v>
      </c>
      <c r="W13" s="77">
        <f t="shared" si="15"/>
        <v>828582</v>
      </c>
      <c r="X13" s="76">
        <f t="shared" si="16"/>
        <v>69048.5</v>
      </c>
      <c r="Y13" s="76">
        <f t="shared" si="17"/>
        <v>2301.6</v>
      </c>
      <c r="Z13" s="78">
        <v>79</v>
      </c>
      <c r="AA13" s="70">
        <f t="shared" si="18"/>
        <v>685.9</v>
      </c>
      <c r="AB13" s="70">
        <f t="shared" si="19"/>
        <v>914.5</v>
      </c>
      <c r="AC13" s="74">
        <f t="shared" si="4"/>
        <v>205.8</v>
      </c>
      <c r="AF13" s="7"/>
    </row>
    <row r="14" spans="1:32" ht="16" thickBot="1">
      <c r="A14" s="65">
        <v>27</v>
      </c>
      <c r="B14" s="96">
        <f>VLOOKUP(A14,Lønnstabeller!$A$2:$CG$90,ATF!$S$9-1997+2,FALSE)</f>
        <v>382300</v>
      </c>
      <c r="C14" s="66">
        <f t="shared" si="5"/>
        <v>381900</v>
      </c>
      <c r="D14" s="76">
        <f t="shared" si="6"/>
        <v>31825</v>
      </c>
      <c r="E14" s="76">
        <f t="shared" si="7"/>
        <v>1060.8</v>
      </c>
      <c r="F14" s="68">
        <f>ROUND(IF(B14&gt;(VLOOKUP(ATF!$S$9,Grunnbeløpstabell!$A$2:$B$128,2,FALSE)*12),VLOOKUP(ATF!$S$9,Grunnbeløpstabell!$A$2:$B$128,2,FALSE)*12,B14)*0.02,1)</f>
        <v>7646</v>
      </c>
      <c r="G14" s="76">
        <f t="shared" si="0"/>
        <v>637.20000000000005</v>
      </c>
      <c r="H14" s="77">
        <f t="shared" si="1"/>
        <v>374254</v>
      </c>
      <c r="I14" s="76">
        <f t="shared" si="2"/>
        <v>31187.8</v>
      </c>
      <c r="J14" s="76">
        <f t="shared" si="8"/>
        <v>1039.5999999999999</v>
      </c>
      <c r="K14" s="69">
        <v>27</v>
      </c>
      <c r="L14" s="70">
        <f t="shared" si="9"/>
        <v>310</v>
      </c>
      <c r="M14" s="70">
        <f t="shared" si="10"/>
        <v>413.3</v>
      </c>
      <c r="N14" s="71">
        <f t="shared" si="11"/>
        <v>93</v>
      </c>
      <c r="P14" s="72">
        <v>80</v>
      </c>
      <c r="Q14" s="96">
        <f>VLOOKUP(P14,Lønnstabeller!$A$2:$CG$90,ATF!$S$9-1997+2,FALSE)</f>
        <v>870900</v>
      </c>
      <c r="R14" s="66">
        <f t="shared" si="12"/>
        <v>870500</v>
      </c>
      <c r="S14" s="76">
        <f t="shared" si="13"/>
        <v>72541.7</v>
      </c>
      <c r="T14" s="76">
        <f t="shared" si="14"/>
        <v>2418.1</v>
      </c>
      <c r="U14" s="77">
        <f>ROUND(IF(Q14&gt;(VLOOKUP(ATF!$S$9,Grunnbeløpstabell!$A$2:$B$128,2,FALSE)*12),VLOOKUP(ATF!$S$9,Grunnbeløpstabell!$A$2:$B$128,2,FALSE)*12,Q14)*0.02,1)</f>
        <v>17418</v>
      </c>
      <c r="V14" s="76">
        <f t="shared" si="3"/>
        <v>1451.5</v>
      </c>
      <c r="W14" s="77">
        <f t="shared" si="15"/>
        <v>853082</v>
      </c>
      <c r="X14" s="76">
        <f t="shared" si="16"/>
        <v>71090.2</v>
      </c>
      <c r="Y14" s="76">
        <f t="shared" si="17"/>
        <v>2369.6999999999998</v>
      </c>
      <c r="Z14" s="73">
        <v>80</v>
      </c>
      <c r="AA14" s="70">
        <f t="shared" si="18"/>
        <v>706.1</v>
      </c>
      <c r="AB14" s="70">
        <f t="shared" si="19"/>
        <v>941.5</v>
      </c>
      <c r="AC14" s="74">
        <f t="shared" si="4"/>
        <v>211.8</v>
      </c>
      <c r="AF14" s="7"/>
    </row>
    <row r="15" spans="1:32" ht="16" thickBot="1">
      <c r="A15" s="75">
        <v>28</v>
      </c>
      <c r="B15" s="96">
        <f>VLOOKUP(A15,Lønnstabeller!$A$2:$CG$90,ATF!$S$9-1997+2,FALSE)</f>
        <v>386300</v>
      </c>
      <c r="C15" s="66">
        <f t="shared" si="5"/>
        <v>385900</v>
      </c>
      <c r="D15" s="76">
        <f t="shared" si="6"/>
        <v>32158.3</v>
      </c>
      <c r="E15" s="76">
        <f t="shared" si="7"/>
        <v>1071.9000000000001</v>
      </c>
      <c r="F15" s="68">
        <f>ROUND(IF(B15&gt;(VLOOKUP(ATF!$S$9,Grunnbeløpstabell!$A$2:$B$128,2,FALSE)*12),VLOOKUP(ATF!$S$9,Grunnbeløpstabell!$A$2:$B$128,2,FALSE)*12,B15)*0.02,1)</f>
        <v>7726</v>
      </c>
      <c r="G15" s="76">
        <f t="shared" si="0"/>
        <v>643.79999999999995</v>
      </c>
      <c r="H15" s="77">
        <f t="shared" si="1"/>
        <v>378174</v>
      </c>
      <c r="I15" s="76">
        <f t="shared" si="2"/>
        <v>31514.5</v>
      </c>
      <c r="J15" s="76">
        <f t="shared" si="8"/>
        <v>1050.5</v>
      </c>
      <c r="K15" s="78">
        <v>28</v>
      </c>
      <c r="L15" s="70">
        <f t="shared" si="9"/>
        <v>313.2</v>
      </c>
      <c r="M15" s="70">
        <f t="shared" si="10"/>
        <v>417.6</v>
      </c>
      <c r="N15" s="71">
        <f t="shared" si="11"/>
        <v>94</v>
      </c>
      <c r="P15" s="75">
        <v>81</v>
      </c>
      <c r="Q15" s="96">
        <f>VLOOKUP(P15,Lønnstabeller!$A$2:$CG$90,ATF!$S$9-1997+2,FALSE)</f>
        <v>895500</v>
      </c>
      <c r="R15" s="66">
        <f t="shared" si="12"/>
        <v>895100</v>
      </c>
      <c r="S15" s="76">
        <f t="shared" si="13"/>
        <v>74591.7</v>
      </c>
      <c r="T15" s="76">
        <f t="shared" si="14"/>
        <v>2486.4</v>
      </c>
      <c r="U15" s="77">
        <f>ROUND(IF(Q15&gt;(VLOOKUP(ATF!$S$9,Grunnbeløpstabell!$A$2:$B$128,2,FALSE)*12),VLOOKUP(ATF!$S$9,Grunnbeløpstabell!$A$2:$B$128,2,FALSE)*12,Q15)*0.02,1)</f>
        <v>17910</v>
      </c>
      <c r="V15" s="76">
        <f t="shared" si="3"/>
        <v>1492.5</v>
      </c>
      <c r="W15" s="77">
        <f t="shared" si="15"/>
        <v>877190</v>
      </c>
      <c r="X15" s="76">
        <f t="shared" si="16"/>
        <v>73099.199999999997</v>
      </c>
      <c r="Y15" s="76">
        <f t="shared" si="17"/>
        <v>2436.6</v>
      </c>
      <c r="Z15" s="78">
        <v>81</v>
      </c>
      <c r="AA15" s="70">
        <f t="shared" si="18"/>
        <v>726.1</v>
      </c>
      <c r="AB15" s="70">
        <f t="shared" si="19"/>
        <v>968.1</v>
      </c>
      <c r="AC15" s="74">
        <f t="shared" si="4"/>
        <v>217.8</v>
      </c>
      <c r="AF15" s="7"/>
    </row>
    <row r="16" spans="1:32" ht="16" thickBot="1">
      <c r="A16" s="65">
        <v>29</v>
      </c>
      <c r="B16" s="96">
        <f>VLOOKUP(A16,Lønnstabeller!$A$2:$CG$90,ATF!$S$9-1997+2,FALSE)</f>
        <v>390100</v>
      </c>
      <c r="C16" s="66">
        <f t="shared" si="5"/>
        <v>389700</v>
      </c>
      <c r="D16" s="76">
        <f t="shared" si="6"/>
        <v>32475</v>
      </c>
      <c r="E16" s="76">
        <f t="shared" si="7"/>
        <v>1082.5</v>
      </c>
      <c r="F16" s="68">
        <f>ROUND(IF(B16&gt;(VLOOKUP(ATF!$S$9,Grunnbeløpstabell!$A$2:$B$128,2,FALSE)*12),VLOOKUP(ATF!$S$9,Grunnbeløpstabell!$A$2:$B$128,2,FALSE)*12,B16)*0.02,1)</f>
        <v>7802</v>
      </c>
      <c r="G16" s="76">
        <f t="shared" si="0"/>
        <v>650.20000000000005</v>
      </c>
      <c r="H16" s="77">
        <f t="shared" si="1"/>
        <v>381898</v>
      </c>
      <c r="I16" s="76">
        <f t="shared" si="2"/>
        <v>31824.799999999999</v>
      </c>
      <c r="J16" s="76">
        <f t="shared" si="8"/>
        <v>1060.8</v>
      </c>
      <c r="K16" s="69">
        <v>29</v>
      </c>
      <c r="L16" s="70">
        <f t="shared" si="9"/>
        <v>316.3</v>
      </c>
      <c r="M16" s="70">
        <f t="shared" si="10"/>
        <v>421.7</v>
      </c>
      <c r="N16" s="71">
        <f t="shared" si="11"/>
        <v>94.9</v>
      </c>
      <c r="P16" s="72">
        <v>82</v>
      </c>
      <c r="Q16" s="96">
        <f>VLOOKUP(P16,Lønnstabeller!$A$2:$CG$90,ATF!$S$9-1997+2,FALSE)</f>
        <v>919200</v>
      </c>
      <c r="R16" s="66">
        <f t="shared" si="12"/>
        <v>918800</v>
      </c>
      <c r="S16" s="76">
        <f t="shared" si="13"/>
        <v>76566.7</v>
      </c>
      <c r="T16" s="76">
        <f t="shared" si="14"/>
        <v>2552.1999999999998</v>
      </c>
      <c r="U16" s="77">
        <f>ROUND(IF(Q16&gt;(VLOOKUP(ATF!$S$9,Grunnbeløpstabell!$A$2:$B$128,2,FALSE)*12),VLOOKUP(ATF!$S$9,Grunnbeløpstabell!$A$2:$B$128,2,FALSE)*12,Q16)*0.02,1)</f>
        <v>18384</v>
      </c>
      <c r="V16" s="76">
        <f t="shared" si="3"/>
        <v>1532</v>
      </c>
      <c r="W16" s="77">
        <f t="shared" si="15"/>
        <v>900416</v>
      </c>
      <c r="X16" s="76">
        <f t="shared" si="16"/>
        <v>75034.7</v>
      </c>
      <c r="Y16" s="76">
        <f t="shared" si="17"/>
        <v>2501.1999999999998</v>
      </c>
      <c r="Z16" s="73">
        <v>82</v>
      </c>
      <c r="AA16" s="70">
        <f t="shared" si="18"/>
        <v>745.3</v>
      </c>
      <c r="AB16" s="70">
        <f t="shared" si="19"/>
        <v>993.7</v>
      </c>
      <c r="AC16" s="74">
        <f t="shared" si="4"/>
        <v>223.6</v>
      </c>
      <c r="AF16" s="7"/>
    </row>
    <row r="17" spans="1:32" ht="16" thickBot="1">
      <c r="A17" s="75">
        <v>30</v>
      </c>
      <c r="B17" s="96">
        <f>VLOOKUP(A17,Lønnstabeller!$A$2:$CG$90,ATF!$S$9-1997+2,FALSE)</f>
        <v>394100</v>
      </c>
      <c r="C17" s="66">
        <f t="shared" si="5"/>
        <v>393700</v>
      </c>
      <c r="D17" s="76">
        <f t="shared" si="6"/>
        <v>32808.300000000003</v>
      </c>
      <c r="E17" s="76">
        <f t="shared" si="7"/>
        <v>1093.5999999999999</v>
      </c>
      <c r="F17" s="68">
        <f>ROUND(IF(B17&gt;(VLOOKUP(ATF!$S$9,Grunnbeløpstabell!$A$2:$B$128,2,FALSE)*12),VLOOKUP(ATF!$S$9,Grunnbeløpstabell!$A$2:$B$128,2,FALSE)*12,B17)*0.02,1)</f>
        <v>7882</v>
      </c>
      <c r="G17" s="76">
        <f t="shared" si="0"/>
        <v>656.8</v>
      </c>
      <c r="H17" s="77">
        <f t="shared" si="1"/>
        <v>385818</v>
      </c>
      <c r="I17" s="76">
        <f t="shared" si="2"/>
        <v>32151.5</v>
      </c>
      <c r="J17" s="76">
        <f t="shared" si="8"/>
        <v>1071.7</v>
      </c>
      <c r="K17" s="78">
        <v>30</v>
      </c>
      <c r="L17" s="70">
        <f t="shared" si="9"/>
        <v>319.5</v>
      </c>
      <c r="M17" s="70">
        <f t="shared" si="10"/>
        <v>426.1</v>
      </c>
      <c r="N17" s="71">
        <f t="shared" si="11"/>
        <v>95.9</v>
      </c>
      <c r="P17" s="75">
        <v>83</v>
      </c>
      <c r="Q17" s="96">
        <f>VLOOKUP(P17,Lønnstabeller!$A$2:$CG$90,ATF!$S$9-1997+2,FALSE)</f>
        <v>942700</v>
      </c>
      <c r="R17" s="66">
        <f t="shared" si="12"/>
        <v>942300</v>
      </c>
      <c r="S17" s="76">
        <f t="shared" si="13"/>
        <v>78525</v>
      </c>
      <c r="T17" s="76">
        <f t="shared" si="14"/>
        <v>2617.5</v>
      </c>
      <c r="U17" s="77">
        <f>ROUND(IF(Q17&gt;(VLOOKUP(ATF!$S$9,Grunnbeløpstabell!$A$2:$B$128,2,FALSE)*12),VLOOKUP(ATF!$S$9,Grunnbeløpstabell!$A$2:$B$128,2,FALSE)*12,Q17)*0.02,1)</f>
        <v>18854</v>
      </c>
      <c r="V17" s="76">
        <f t="shared" si="3"/>
        <v>1571.2</v>
      </c>
      <c r="W17" s="77">
        <f t="shared" si="15"/>
        <v>923446</v>
      </c>
      <c r="X17" s="76">
        <f t="shared" si="16"/>
        <v>76953.8</v>
      </c>
      <c r="Y17" s="76">
        <f t="shared" si="17"/>
        <v>2565.1</v>
      </c>
      <c r="Z17" s="78">
        <v>83</v>
      </c>
      <c r="AA17" s="70">
        <f t="shared" si="18"/>
        <v>764.4</v>
      </c>
      <c r="AB17" s="70">
        <f t="shared" si="19"/>
        <v>1019.1</v>
      </c>
      <c r="AC17" s="74">
        <f t="shared" si="4"/>
        <v>229.3</v>
      </c>
      <c r="AF17" s="7"/>
    </row>
    <row r="18" spans="1:32" ht="16" thickBot="1">
      <c r="A18" s="65">
        <v>31</v>
      </c>
      <c r="B18" s="96">
        <f>VLOOKUP(A18,Lønnstabeller!$A$2:$CG$90,ATF!$S$9-1997+2,FALSE)</f>
        <v>397700</v>
      </c>
      <c r="C18" s="66">
        <f t="shared" si="5"/>
        <v>397300</v>
      </c>
      <c r="D18" s="76">
        <f t="shared" si="6"/>
        <v>33108.300000000003</v>
      </c>
      <c r="E18" s="76">
        <f t="shared" si="7"/>
        <v>1103.5999999999999</v>
      </c>
      <c r="F18" s="68">
        <f>ROUND(IF(B18&gt;(VLOOKUP(ATF!$S$9,Grunnbeløpstabell!$A$2:$B$128,2,FALSE)*12),VLOOKUP(ATF!$S$9,Grunnbeløpstabell!$A$2:$B$128,2,FALSE)*12,B18)*0.02,1)</f>
        <v>7954</v>
      </c>
      <c r="G18" s="76">
        <f t="shared" si="0"/>
        <v>662.8</v>
      </c>
      <c r="H18" s="77">
        <f t="shared" si="1"/>
        <v>389346</v>
      </c>
      <c r="I18" s="76">
        <f t="shared" si="2"/>
        <v>32445.5</v>
      </c>
      <c r="J18" s="76">
        <f t="shared" si="8"/>
        <v>1081.5</v>
      </c>
      <c r="K18" s="69">
        <v>31</v>
      </c>
      <c r="L18" s="70">
        <f t="shared" si="9"/>
        <v>322.5</v>
      </c>
      <c r="M18" s="70">
        <f t="shared" si="10"/>
        <v>429.9</v>
      </c>
      <c r="N18" s="71">
        <f t="shared" si="11"/>
        <v>96.7</v>
      </c>
      <c r="P18" s="72">
        <v>84</v>
      </c>
      <c r="Q18" s="96">
        <f>VLOOKUP(P18,Lønnstabeller!$A$2:$CG$90,ATF!$S$9-1997+2,FALSE)</f>
        <v>966300</v>
      </c>
      <c r="R18" s="66">
        <f t="shared" si="12"/>
        <v>965900</v>
      </c>
      <c r="S18" s="76">
        <f t="shared" si="13"/>
        <v>80491.7</v>
      </c>
      <c r="T18" s="76">
        <f t="shared" si="14"/>
        <v>2683.1</v>
      </c>
      <c r="U18" s="77">
        <f>ROUND(IF(Q18&gt;(VLOOKUP(ATF!$S$9,Grunnbeløpstabell!$A$2:$B$128,2,FALSE)*12),VLOOKUP(ATF!$S$9,Grunnbeløpstabell!$A$2:$B$128,2,FALSE)*12,Q18)*0.02,1)</f>
        <v>19326</v>
      </c>
      <c r="V18" s="76">
        <f t="shared" si="3"/>
        <v>1610.5</v>
      </c>
      <c r="W18" s="77">
        <f t="shared" si="15"/>
        <v>946574</v>
      </c>
      <c r="X18" s="76">
        <f t="shared" si="16"/>
        <v>78881.2</v>
      </c>
      <c r="Y18" s="76">
        <f t="shared" si="17"/>
        <v>2629.4</v>
      </c>
      <c r="Z18" s="73">
        <v>84</v>
      </c>
      <c r="AA18" s="70">
        <f t="shared" si="18"/>
        <v>783.5</v>
      </c>
      <c r="AB18" s="70">
        <f t="shared" si="19"/>
        <v>1044.5999999999999</v>
      </c>
      <c r="AC18" s="74">
        <f t="shared" si="4"/>
        <v>235</v>
      </c>
      <c r="AF18" s="7"/>
    </row>
    <row r="19" spans="1:32" ht="16" thickBot="1">
      <c r="A19" s="75">
        <v>32</v>
      </c>
      <c r="B19" s="96">
        <f>VLOOKUP(A19,Lønnstabeller!$A$2:$CG$90,ATF!$S$9-1997+2,FALSE)</f>
        <v>401900</v>
      </c>
      <c r="C19" s="66">
        <f t="shared" si="5"/>
        <v>401500</v>
      </c>
      <c r="D19" s="76">
        <f t="shared" si="6"/>
        <v>33458.300000000003</v>
      </c>
      <c r="E19" s="76">
        <f t="shared" si="7"/>
        <v>1115.3</v>
      </c>
      <c r="F19" s="68">
        <f>ROUND(IF(B19&gt;(VLOOKUP(ATF!$S$9,Grunnbeløpstabell!$A$2:$B$128,2,FALSE)*12),VLOOKUP(ATF!$S$9,Grunnbeløpstabell!$A$2:$B$128,2,FALSE)*12,B19)*0.02,1)</f>
        <v>8038</v>
      </c>
      <c r="G19" s="76">
        <f t="shared" si="0"/>
        <v>669.8</v>
      </c>
      <c r="H19" s="77">
        <f t="shared" si="1"/>
        <v>393462</v>
      </c>
      <c r="I19" s="76">
        <f t="shared" si="2"/>
        <v>32788.5</v>
      </c>
      <c r="J19" s="76">
        <f t="shared" si="8"/>
        <v>1093</v>
      </c>
      <c r="K19" s="78">
        <v>32</v>
      </c>
      <c r="L19" s="70">
        <f t="shared" si="9"/>
        <v>325.89999999999998</v>
      </c>
      <c r="M19" s="70">
        <f t="shared" si="10"/>
        <v>434.5</v>
      </c>
      <c r="N19" s="71">
        <f t="shared" si="11"/>
        <v>97.8</v>
      </c>
      <c r="P19" s="75">
        <v>85</v>
      </c>
      <c r="Q19" s="96">
        <f>VLOOKUP(P19,Lønnstabeller!$A$2:$CG$90,ATF!$S$9-1997+2,FALSE)</f>
        <v>996000</v>
      </c>
      <c r="R19" s="66">
        <f t="shared" si="12"/>
        <v>995600</v>
      </c>
      <c r="S19" s="76">
        <f t="shared" si="13"/>
        <v>82966.7</v>
      </c>
      <c r="T19" s="76">
        <f t="shared" si="14"/>
        <v>2765.6</v>
      </c>
      <c r="U19" s="77">
        <f>ROUND(IF(Q19&gt;(VLOOKUP(ATF!$S$9,Grunnbeløpstabell!$A$2:$B$128,2,FALSE)*12),VLOOKUP(ATF!$S$9,Grunnbeløpstabell!$A$2:$B$128,2,FALSE)*12,Q19)*0.02,1)</f>
        <v>19920</v>
      </c>
      <c r="V19" s="76">
        <f t="shared" si="3"/>
        <v>1660</v>
      </c>
      <c r="W19" s="77">
        <f t="shared" si="15"/>
        <v>975680</v>
      </c>
      <c r="X19" s="76">
        <f t="shared" si="16"/>
        <v>81306.7</v>
      </c>
      <c r="Y19" s="76">
        <f t="shared" si="17"/>
        <v>2710.2</v>
      </c>
      <c r="Z19" s="78">
        <v>85</v>
      </c>
      <c r="AA19" s="70">
        <f t="shared" si="18"/>
        <v>807.6</v>
      </c>
      <c r="AB19" s="70">
        <f t="shared" si="19"/>
        <v>1076.8</v>
      </c>
      <c r="AC19" s="74">
        <f t="shared" si="4"/>
        <v>242.3</v>
      </c>
      <c r="AF19" s="7"/>
    </row>
    <row r="20" spans="1:32" ht="16" thickBot="1">
      <c r="A20" s="65">
        <v>33</v>
      </c>
      <c r="B20" s="96">
        <f>VLOOKUP(A20,Lønnstabeller!$A$2:$CG$90,ATF!$S$9-1997+2,FALSE)</f>
        <v>405800</v>
      </c>
      <c r="C20" s="66">
        <f t="shared" si="5"/>
        <v>405400</v>
      </c>
      <c r="D20" s="76">
        <f t="shared" si="6"/>
        <v>33783.300000000003</v>
      </c>
      <c r="E20" s="76">
        <f t="shared" si="7"/>
        <v>1126.0999999999999</v>
      </c>
      <c r="F20" s="68">
        <f>ROUND(IF(B20&gt;(VLOOKUP(ATF!$S$9,Grunnbeløpstabell!$A$2:$B$128,2,FALSE)*12),VLOOKUP(ATF!$S$9,Grunnbeløpstabell!$A$2:$B$128,2,FALSE)*12,B20)*0.02,1)</f>
        <v>8116</v>
      </c>
      <c r="G20" s="76">
        <f t="shared" si="0"/>
        <v>676.3</v>
      </c>
      <c r="H20" s="77">
        <f t="shared" si="1"/>
        <v>397284</v>
      </c>
      <c r="I20" s="76">
        <f t="shared" si="2"/>
        <v>33107</v>
      </c>
      <c r="J20" s="76">
        <f t="shared" si="8"/>
        <v>1103.5999999999999</v>
      </c>
      <c r="K20" s="69">
        <v>33</v>
      </c>
      <c r="L20" s="70">
        <f t="shared" si="9"/>
        <v>329</v>
      </c>
      <c r="M20" s="70">
        <f t="shared" si="10"/>
        <v>438.7</v>
      </c>
      <c r="N20" s="71">
        <f t="shared" si="11"/>
        <v>98.7</v>
      </c>
      <c r="P20" s="72">
        <v>86</v>
      </c>
      <c r="Q20" s="96">
        <f>VLOOKUP(P20,Lønnstabeller!$A$2:$CG$90,ATF!$S$9-1997+2,FALSE)</f>
        <v>1025200</v>
      </c>
      <c r="R20" s="66">
        <f t="shared" si="12"/>
        <v>1024800</v>
      </c>
      <c r="S20" s="76">
        <f t="shared" si="13"/>
        <v>85400</v>
      </c>
      <c r="T20" s="76">
        <f t="shared" si="14"/>
        <v>2846.7</v>
      </c>
      <c r="U20" s="77">
        <f>ROUND(IF(Q20&gt;(VLOOKUP(ATF!$S$9,Grunnbeløpstabell!$A$2:$B$128,2,FALSE)*12),VLOOKUP(ATF!$S$9,Grunnbeløpstabell!$A$2:$B$128,2,FALSE)*12,Q20)*0.02,1)</f>
        <v>20504</v>
      </c>
      <c r="V20" s="76">
        <f t="shared" si="3"/>
        <v>1708.7</v>
      </c>
      <c r="W20" s="77">
        <f t="shared" si="15"/>
        <v>1004296</v>
      </c>
      <c r="X20" s="76">
        <f t="shared" si="16"/>
        <v>83691.3</v>
      </c>
      <c r="Y20" s="76">
        <f t="shared" si="17"/>
        <v>2789.7</v>
      </c>
      <c r="Z20" s="73">
        <v>86</v>
      </c>
      <c r="AA20" s="70">
        <f t="shared" si="18"/>
        <v>831.2</v>
      </c>
      <c r="AB20" s="70">
        <f t="shared" si="19"/>
        <v>1108.3</v>
      </c>
      <c r="AC20" s="74">
        <f t="shared" si="4"/>
        <v>249.4</v>
      </c>
      <c r="AF20" s="7"/>
    </row>
    <row r="21" spans="1:32" ht="16" thickBot="1">
      <c r="A21" s="75">
        <v>34</v>
      </c>
      <c r="B21" s="96">
        <f>VLOOKUP(A21,Lønnstabeller!$A$2:$CG$90,ATF!$S$9-1997+2,FALSE)</f>
        <v>410000</v>
      </c>
      <c r="C21" s="66">
        <f t="shared" si="5"/>
        <v>409600</v>
      </c>
      <c r="D21" s="76">
        <f t="shared" si="6"/>
        <v>34133.300000000003</v>
      </c>
      <c r="E21" s="76">
        <f>ROUND(D21/30,1)</f>
        <v>1137.8</v>
      </c>
      <c r="F21" s="68">
        <f>ROUND(IF(B21&gt;(VLOOKUP(ATF!$S$9,Grunnbeløpstabell!$A$2:$B$128,2,FALSE)*12),VLOOKUP(ATF!$S$9,Grunnbeløpstabell!$A$2:$B$128,2,FALSE)*12,B21)*0.02,1)</f>
        <v>8200</v>
      </c>
      <c r="G21" s="76">
        <f t="shared" si="0"/>
        <v>683.3</v>
      </c>
      <c r="H21" s="77">
        <f>C21-F21</f>
        <v>401400</v>
      </c>
      <c r="I21" s="76">
        <f>ROUND(D21-G21,1)</f>
        <v>33450</v>
      </c>
      <c r="J21" s="76">
        <f>ROUND(I21/30,1)</f>
        <v>1115</v>
      </c>
      <c r="K21" s="78">
        <v>34</v>
      </c>
      <c r="L21" s="70">
        <f t="shared" si="9"/>
        <v>332.4</v>
      </c>
      <c r="M21" s="70">
        <f t="shared" si="10"/>
        <v>443.2</v>
      </c>
      <c r="N21" s="71">
        <f t="shared" si="11"/>
        <v>99.7</v>
      </c>
      <c r="P21" s="75">
        <v>87</v>
      </c>
      <c r="Q21" s="96">
        <f>VLOOKUP(P21,Lønnstabeller!$A$2:$CG$90,ATF!$S$9-1997+2,FALSE)</f>
        <v>1055200</v>
      </c>
      <c r="R21" s="66">
        <f t="shared" si="12"/>
        <v>1054800</v>
      </c>
      <c r="S21" s="76">
        <f t="shared" si="13"/>
        <v>87900</v>
      </c>
      <c r="T21" s="76">
        <f t="shared" si="14"/>
        <v>2930</v>
      </c>
      <c r="U21" s="77">
        <f>ROUND(IF(Q21&gt;(VLOOKUP(ATF!$S$9,Grunnbeløpstabell!$A$2:$B$128,2,FALSE)*12),VLOOKUP(ATF!$S$9,Grunnbeløpstabell!$A$2:$B$128,2,FALSE)*12,Q21)*0.02,1)</f>
        <v>21104</v>
      </c>
      <c r="V21" s="76">
        <f t="shared" si="3"/>
        <v>1758.7</v>
      </c>
      <c r="W21" s="77">
        <f t="shared" si="15"/>
        <v>1033696</v>
      </c>
      <c r="X21" s="76">
        <f t="shared" si="16"/>
        <v>86141.3</v>
      </c>
      <c r="Y21" s="76">
        <f t="shared" si="17"/>
        <v>2871.4</v>
      </c>
      <c r="Z21" s="78">
        <v>87</v>
      </c>
      <c r="AA21" s="70">
        <f t="shared" si="18"/>
        <v>855.6</v>
      </c>
      <c r="AB21" s="70">
        <f t="shared" si="19"/>
        <v>1140.8</v>
      </c>
      <c r="AC21" s="74">
        <f t="shared" si="4"/>
        <v>256.7</v>
      </c>
      <c r="AF21" s="7"/>
    </row>
    <row r="22" spans="1:32" ht="16" thickBot="1">
      <c r="A22" s="65">
        <v>35</v>
      </c>
      <c r="B22" s="96">
        <f>VLOOKUP(A22,Lønnstabeller!$A$2:$CG$90,ATF!$S$9-1997+2,FALSE)</f>
        <v>414200</v>
      </c>
      <c r="C22" s="66">
        <f t="shared" si="5"/>
        <v>413800</v>
      </c>
      <c r="D22" s="76">
        <f t="shared" si="6"/>
        <v>34483.300000000003</v>
      </c>
      <c r="E22" s="76">
        <f t="shared" si="7"/>
        <v>1149.4000000000001</v>
      </c>
      <c r="F22" s="68">
        <f>ROUND(IF(B22&gt;(VLOOKUP(ATF!$S$9,Grunnbeløpstabell!$A$2:$B$128,2,FALSE)*12),VLOOKUP(ATF!$S$9,Grunnbeløpstabell!$A$2:$B$128,2,FALSE)*12,B22)*0.02,1)</f>
        <v>8284</v>
      </c>
      <c r="G22" s="76">
        <f t="shared" si="0"/>
        <v>690.3</v>
      </c>
      <c r="H22" s="77">
        <f t="shared" ref="H22:H35" si="20">C22-F22</f>
        <v>405516</v>
      </c>
      <c r="I22" s="76">
        <f t="shared" ref="I22:I35" si="21">ROUND(D22-G22,1)</f>
        <v>33793</v>
      </c>
      <c r="J22" s="76">
        <f t="shared" si="8"/>
        <v>1126.4000000000001</v>
      </c>
      <c r="K22" s="69">
        <v>35</v>
      </c>
      <c r="L22" s="70">
        <f t="shared" si="9"/>
        <v>335.8</v>
      </c>
      <c r="M22" s="70">
        <f t="shared" si="10"/>
        <v>447.8</v>
      </c>
      <c r="N22" s="71">
        <f t="shared" si="11"/>
        <v>100.8</v>
      </c>
      <c r="P22" s="72">
        <v>88</v>
      </c>
      <c r="Q22" s="96">
        <f>VLOOKUP(P22,Lønnstabeller!$A$2:$CG$90,ATF!$S$9-1997+2,FALSE)</f>
        <v>1078600</v>
      </c>
      <c r="R22" s="66">
        <f t="shared" si="12"/>
        <v>1078200</v>
      </c>
      <c r="S22" s="76">
        <f t="shared" si="13"/>
        <v>89850</v>
      </c>
      <c r="T22" s="76">
        <f t="shared" si="14"/>
        <v>2995</v>
      </c>
      <c r="U22" s="77">
        <f>ROUND(IF(Q22&gt;(VLOOKUP(ATF!$S$9,Grunnbeløpstabell!$A$2:$B$128,2,FALSE)*12),VLOOKUP(ATF!$S$9,Grunnbeløpstabell!$A$2:$B$128,2,FALSE)*12,Q22)*0.02,1)</f>
        <v>21572</v>
      </c>
      <c r="V22" s="76">
        <f t="shared" si="3"/>
        <v>1797.7</v>
      </c>
      <c r="W22" s="77">
        <f t="shared" si="15"/>
        <v>1056628</v>
      </c>
      <c r="X22" s="76">
        <f t="shared" si="16"/>
        <v>88052.3</v>
      </c>
      <c r="Y22" s="76">
        <f t="shared" si="17"/>
        <v>2935.1</v>
      </c>
      <c r="Z22" s="73">
        <v>88</v>
      </c>
      <c r="AA22" s="70">
        <f t="shared" si="18"/>
        <v>874.5</v>
      </c>
      <c r="AB22" s="70">
        <f t="shared" si="19"/>
        <v>1166.0999999999999</v>
      </c>
      <c r="AC22" s="74">
        <f t="shared" si="4"/>
        <v>262.39999999999998</v>
      </c>
      <c r="AF22" s="7"/>
    </row>
    <row r="23" spans="1:32" ht="16" thickBot="1">
      <c r="A23" s="75">
        <v>36</v>
      </c>
      <c r="B23" s="96">
        <f>VLOOKUP(A23,Lønnstabeller!$A$2:$CG$90,ATF!$S$9-1997+2,FALSE)</f>
        <v>418500</v>
      </c>
      <c r="C23" s="66">
        <f t="shared" si="5"/>
        <v>418100</v>
      </c>
      <c r="D23" s="76">
        <f t="shared" si="6"/>
        <v>34841.699999999997</v>
      </c>
      <c r="E23" s="76">
        <f t="shared" si="7"/>
        <v>1161.4000000000001</v>
      </c>
      <c r="F23" s="68">
        <f>ROUND(IF(B23&gt;(VLOOKUP(ATF!$S$9,Grunnbeløpstabell!$A$2:$B$128,2,FALSE)*12),VLOOKUP(ATF!$S$9,Grunnbeløpstabell!$A$2:$B$128,2,FALSE)*12,B23)*0.02,1)</f>
        <v>8370</v>
      </c>
      <c r="G23" s="76">
        <f t="shared" si="0"/>
        <v>697.5</v>
      </c>
      <c r="H23" s="77">
        <f t="shared" si="20"/>
        <v>409730</v>
      </c>
      <c r="I23" s="76">
        <f t="shared" si="21"/>
        <v>34144.199999999997</v>
      </c>
      <c r="J23" s="76">
        <f t="shared" si="8"/>
        <v>1138.0999999999999</v>
      </c>
      <c r="K23" s="78">
        <v>36</v>
      </c>
      <c r="L23" s="70">
        <f t="shared" si="9"/>
        <v>339.3</v>
      </c>
      <c r="M23" s="70">
        <f t="shared" si="10"/>
        <v>452.4</v>
      </c>
      <c r="N23" s="71">
        <f t="shared" si="11"/>
        <v>101.8</v>
      </c>
      <c r="P23" s="75">
        <v>89</v>
      </c>
      <c r="Q23" s="96">
        <f>VLOOKUP(P23,Lønnstabeller!$A$2:$CG$90,ATF!$S$9-1997+2,FALSE)</f>
        <v>1102200</v>
      </c>
      <c r="R23" s="66">
        <f t="shared" si="12"/>
        <v>1101800</v>
      </c>
      <c r="S23" s="76">
        <f t="shared" si="13"/>
        <v>91816.7</v>
      </c>
      <c r="T23" s="76">
        <f t="shared" si="14"/>
        <v>3060.6</v>
      </c>
      <c r="U23" s="77">
        <f>ROUND(IF(Q23&gt;(VLOOKUP(ATF!$S$9,Grunnbeløpstabell!$A$2:$B$128,2,FALSE)*12),VLOOKUP(ATF!$S$9,Grunnbeløpstabell!$A$2:$B$128,2,FALSE)*12,Q23)*0.02,1)</f>
        <v>22044</v>
      </c>
      <c r="V23" s="76">
        <f t="shared" si="3"/>
        <v>1837</v>
      </c>
      <c r="W23" s="77">
        <f t="shared" si="15"/>
        <v>1079756</v>
      </c>
      <c r="X23" s="76">
        <f t="shared" si="16"/>
        <v>89979.7</v>
      </c>
      <c r="Y23" s="76">
        <f t="shared" si="17"/>
        <v>2999.3</v>
      </c>
      <c r="Z23" s="78">
        <v>89</v>
      </c>
      <c r="AA23" s="70">
        <f t="shared" si="18"/>
        <v>893.7</v>
      </c>
      <c r="AB23" s="70">
        <f t="shared" si="19"/>
        <v>1191.5999999999999</v>
      </c>
      <c r="AC23" s="74">
        <f t="shared" si="4"/>
        <v>268.10000000000002</v>
      </c>
      <c r="AF23" s="7"/>
    </row>
    <row r="24" spans="1:32" ht="16" thickBot="1">
      <c r="A24" s="65">
        <v>37</v>
      </c>
      <c r="B24" s="96">
        <f>VLOOKUP(A24,Lønnstabeller!$A$2:$CG$90,ATF!$S$9-1997+2,FALSE)</f>
        <v>423300</v>
      </c>
      <c r="C24" s="66">
        <f t="shared" si="5"/>
        <v>422900</v>
      </c>
      <c r="D24" s="76">
        <f t="shared" si="6"/>
        <v>35241.699999999997</v>
      </c>
      <c r="E24" s="76">
        <f t="shared" si="7"/>
        <v>1174.7</v>
      </c>
      <c r="F24" s="68">
        <f>ROUND(IF(B24&gt;(VLOOKUP(ATF!$S$9,Grunnbeløpstabell!$A$2:$B$128,2,FALSE)*12),VLOOKUP(ATF!$S$9,Grunnbeløpstabell!$A$2:$B$128,2,FALSE)*12,B24)*0.02,1)</f>
        <v>8466</v>
      </c>
      <c r="G24" s="76">
        <f t="shared" si="0"/>
        <v>705.5</v>
      </c>
      <c r="H24" s="77">
        <f t="shared" si="20"/>
        <v>414434</v>
      </c>
      <c r="I24" s="76">
        <f t="shared" si="21"/>
        <v>34536.199999999997</v>
      </c>
      <c r="J24" s="76">
        <f t="shared" si="8"/>
        <v>1151.2</v>
      </c>
      <c r="K24" s="69">
        <v>37</v>
      </c>
      <c r="L24" s="70">
        <f t="shared" si="9"/>
        <v>343.2</v>
      </c>
      <c r="M24" s="70">
        <f t="shared" si="10"/>
        <v>457.6</v>
      </c>
      <c r="N24" s="71">
        <f t="shared" si="11"/>
        <v>103</v>
      </c>
      <c r="P24" s="72">
        <v>90</v>
      </c>
      <c r="Q24" s="96">
        <f>VLOOKUP(P24,Lønnstabeller!$A$2:$CG$90,ATF!$S$9-1997+2,FALSE)</f>
        <v>1125800</v>
      </c>
      <c r="R24" s="66">
        <f t="shared" si="12"/>
        <v>1125400</v>
      </c>
      <c r="S24" s="76">
        <f t="shared" si="13"/>
        <v>93783.3</v>
      </c>
      <c r="T24" s="76">
        <f t="shared" si="14"/>
        <v>3126.1</v>
      </c>
      <c r="U24" s="77">
        <f>ROUND(IF(Q24&gt;(VLOOKUP(ATF!$S$9,Grunnbeløpstabell!$A$2:$B$128,2,FALSE)*12),VLOOKUP(ATF!$S$9,Grunnbeløpstabell!$A$2:$B$128,2,FALSE)*12,Q24)*0.02,1)</f>
        <v>22516</v>
      </c>
      <c r="V24" s="76">
        <f t="shared" si="3"/>
        <v>1876.3</v>
      </c>
      <c r="W24" s="77">
        <f t="shared" si="15"/>
        <v>1102884</v>
      </c>
      <c r="X24" s="76">
        <f t="shared" si="16"/>
        <v>91907</v>
      </c>
      <c r="Y24" s="76">
        <f t="shared" si="17"/>
        <v>3063.6</v>
      </c>
      <c r="Z24" s="73">
        <v>90</v>
      </c>
      <c r="AA24" s="70">
        <f t="shared" si="18"/>
        <v>912.8</v>
      </c>
      <c r="AB24" s="70">
        <f t="shared" si="19"/>
        <v>1217.0999999999999</v>
      </c>
      <c r="AC24" s="74">
        <f t="shared" si="4"/>
        <v>273.8</v>
      </c>
      <c r="AF24" s="7"/>
    </row>
    <row r="25" spans="1:32" ht="16" thickBot="1">
      <c r="A25" s="75">
        <v>38</v>
      </c>
      <c r="B25" s="96">
        <f>VLOOKUP(A25,Lønnstabeller!$A$2:$CG$90,ATF!$S$9-1997+2,FALSE)</f>
        <v>428100</v>
      </c>
      <c r="C25" s="66">
        <f t="shared" si="5"/>
        <v>427700</v>
      </c>
      <c r="D25" s="76">
        <f t="shared" si="6"/>
        <v>35641.699999999997</v>
      </c>
      <c r="E25" s="76">
        <f t="shared" si="7"/>
        <v>1188.0999999999999</v>
      </c>
      <c r="F25" s="68">
        <f>ROUND(IF(B25&gt;(VLOOKUP(ATF!$S$9,Grunnbeløpstabell!$A$2:$B$128,2,FALSE)*12),VLOOKUP(ATF!$S$9,Grunnbeløpstabell!$A$2:$B$128,2,FALSE)*12,B25)*0.02,1)</f>
        <v>8562</v>
      </c>
      <c r="G25" s="76">
        <f t="shared" si="0"/>
        <v>713.5</v>
      </c>
      <c r="H25" s="77">
        <f t="shared" si="20"/>
        <v>419138</v>
      </c>
      <c r="I25" s="76">
        <f t="shared" si="21"/>
        <v>34928.199999999997</v>
      </c>
      <c r="J25" s="76">
        <f t="shared" si="8"/>
        <v>1164.3</v>
      </c>
      <c r="K25" s="78">
        <v>38</v>
      </c>
      <c r="L25" s="70">
        <f t="shared" si="9"/>
        <v>347.1</v>
      </c>
      <c r="M25" s="70">
        <f t="shared" si="10"/>
        <v>462.8</v>
      </c>
      <c r="N25" s="71">
        <f t="shared" si="11"/>
        <v>104.1</v>
      </c>
      <c r="P25" s="75">
        <v>91</v>
      </c>
      <c r="Q25" s="96">
        <f>VLOOKUP(P25,Lønnstabeller!$A$2:$CG$90,ATF!$S$9-1997+2,FALSE)</f>
        <v>1149700</v>
      </c>
      <c r="R25" s="66">
        <f t="shared" si="12"/>
        <v>1149300</v>
      </c>
      <c r="S25" s="76">
        <f t="shared" si="13"/>
        <v>95775</v>
      </c>
      <c r="T25" s="76">
        <f t="shared" si="14"/>
        <v>3192.5</v>
      </c>
      <c r="U25" s="77">
        <f>ROUND(IF(Q25&gt;(VLOOKUP(ATF!$S$9,Grunnbeløpstabell!$A$2:$B$128,2,FALSE)*12),VLOOKUP(ATF!$S$9,Grunnbeløpstabell!$A$2:$B$128,2,FALSE)*12,Q25)*0.02,1)</f>
        <v>22994</v>
      </c>
      <c r="V25" s="76">
        <f t="shared" si="3"/>
        <v>1916.2</v>
      </c>
      <c r="W25" s="77">
        <f t="shared" si="15"/>
        <v>1126306</v>
      </c>
      <c r="X25" s="76">
        <f t="shared" si="16"/>
        <v>93858.8</v>
      </c>
      <c r="Y25" s="76">
        <f t="shared" si="17"/>
        <v>3128.6</v>
      </c>
      <c r="Z25" s="78">
        <v>91</v>
      </c>
      <c r="AA25" s="70">
        <f t="shared" si="18"/>
        <v>932.2</v>
      </c>
      <c r="AB25" s="70">
        <f t="shared" si="19"/>
        <v>1242.9000000000001</v>
      </c>
      <c r="AC25" s="74">
        <f t="shared" si="4"/>
        <v>279.7</v>
      </c>
      <c r="AF25" s="7"/>
    </row>
    <row r="26" spans="1:32" ht="16" thickBot="1">
      <c r="A26" s="65">
        <v>39</v>
      </c>
      <c r="B26" s="96">
        <f>VLOOKUP(A26,Lønnstabeller!$A$2:$CG$90,ATF!$S$9-1997+2,FALSE)</f>
        <v>432800</v>
      </c>
      <c r="C26" s="66">
        <f t="shared" si="5"/>
        <v>432400</v>
      </c>
      <c r="D26" s="76">
        <f t="shared" si="6"/>
        <v>36033.300000000003</v>
      </c>
      <c r="E26" s="76">
        <f t="shared" si="7"/>
        <v>1201.0999999999999</v>
      </c>
      <c r="F26" s="68">
        <f>ROUND(IF(B26&gt;(VLOOKUP(ATF!$S$9,Grunnbeløpstabell!$A$2:$B$128,2,FALSE)*12),VLOOKUP(ATF!$S$9,Grunnbeløpstabell!$A$2:$B$128,2,FALSE)*12,B26)*0.02,1)</f>
        <v>8656</v>
      </c>
      <c r="G26" s="76">
        <f t="shared" si="0"/>
        <v>721.3</v>
      </c>
      <c r="H26" s="77">
        <f t="shared" si="20"/>
        <v>423744</v>
      </c>
      <c r="I26" s="76">
        <f t="shared" si="21"/>
        <v>35312</v>
      </c>
      <c r="J26" s="76">
        <f t="shared" si="8"/>
        <v>1177.0999999999999</v>
      </c>
      <c r="K26" s="69">
        <v>39</v>
      </c>
      <c r="L26" s="70">
        <f t="shared" si="9"/>
        <v>350.9</v>
      </c>
      <c r="M26" s="70">
        <f t="shared" si="10"/>
        <v>467.9</v>
      </c>
      <c r="N26" s="71">
        <f t="shared" si="11"/>
        <v>105.3</v>
      </c>
      <c r="P26" s="72">
        <v>92</v>
      </c>
      <c r="Q26" s="96">
        <f>VLOOKUP(P26,Lønnstabeller!$A$2:$CG$90,ATF!$S$9-1997+2,FALSE)</f>
        <v>1173100</v>
      </c>
      <c r="R26" s="66">
        <f t="shared" si="12"/>
        <v>1172700</v>
      </c>
      <c r="S26" s="76">
        <f t="shared" si="13"/>
        <v>97725</v>
      </c>
      <c r="T26" s="76">
        <f t="shared" si="14"/>
        <v>3257.5</v>
      </c>
      <c r="U26" s="77">
        <f>ROUND(IF(Q26&gt;(VLOOKUP(ATF!$S$9,Grunnbeløpstabell!$A$2:$B$128,2,FALSE)*12),VLOOKUP(ATF!$S$9,Grunnbeløpstabell!$A$2:$B$128,2,FALSE)*12,Q26)*0.02,1)</f>
        <v>23462</v>
      </c>
      <c r="V26" s="76">
        <f t="shared" si="3"/>
        <v>1955.2</v>
      </c>
      <c r="W26" s="77">
        <f t="shared" si="15"/>
        <v>1149238</v>
      </c>
      <c r="X26" s="76">
        <f t="shared" si="16"/>
        <v>95769.8</v>
      </c>
      <c r="Y26" s="76">
        <f t="shared" si="17"/>
        <v>3192.3</v>
      </c>
      <c r="Z26" s="73">
        <v>92</v>
      </c>
      <c r="AA26" s="70">
        <f t="shared" si="18"/>
        <v>951.2</v>
      </c>
      <c r="AB26" s="70">
        <f t="shared" si="19"/>
        <v>1268.2</v>
      </c>
      <c r="AC26" s="74">
        <f t="shared" si="4"/>
        <v>285.3</v>
      </c>
      <c r="AF26" s="7"/>
    </row>
    <row r="27" spans="1:32" ht="16" thickBot="1">
      <c r="A27" s="75">
        <v>40</v>
      </c>
      <c r="B27" s="96">
        <f>VLOOKUP(A27,Lønnstabeller!$A$2:$CG$90,ATF!$S$9-1997+2,FALSE)</f>
        <v>437900</v>
      </c>
      <c r="C27" s="66">
        <f t="shared" si="5"/>
        <v>437500</v>
      </c>
      <c r="D27" s="76">
        <f t="shared" si="6"/>
        <v>36458.300000000003</v>
      </c>
      <c r="E27" s="76">
        <f t="shared" si="7"/>
        <v>1215.3</v>
      </c>
      <c r="F27" s="68">
        <f>ROUND(IF(B27&gt;(VLOOKUP(ATF!$S$9,Grunnbeløpstabell!$A$2:$B$128,2,FALSE)*12),VLOOKUP(ATF!$S$9,Grunnbeløpstabell!$A$2:$B$128,2,FALSE)*12,B27)*0.02,1)</f>
        <v>8758</v>
      </c>
      <c r="G27" s="76">
        <f t="shared" si="0"/>
        <v>729.8</v>
      </c>
      <c r="H27" s="77">
        <f t="shared" si="20"/>
        <v>428742</v>
      </c>
      <c r="I27" s="76">
        <f t="shared" si="21"/>
        <v>35728.5</v>
      </c>
      <c r="J27" s="76">
        <f t="shared" si="8"/>
        <v>1191</v>
      </c>
      <c r="K27" s="78">
        <v>40</v>
      </c>
      <c r="L27" s="70">
        <f t="shared" si="9"/>
        <v>355.1</v>
      </c>
      <c r="M27" s="70">
        <f t="shared" si="10"/>
        <v>473.4</v>
      </c>
      <c r="N27" s="71">
        <f t="shared" si="11"/>
        <v>106.5</v>
      </c>
      <c r="P27" s="75">
        <v>93</v>
      </c>
      <c r="Q27" s="96">
        <f>VLOOKUP(P27,Lønnstabeller!$A$2:$CG$90,ATF!$S$9-1997+2,FALSE)</f>
        <v>1196800</v>
      </c>
      <c r="R27" s="66">
        <f t="shared" si="12"/>
        <v>1196400</v>
      </c>
      <c r="S27" s="76">
        <f t="shared" si="13"/>
        <v>99700</v>
      </c>
      <c r="T27" s="76">
        <f t="shared" si="14"/>
        <v>3323.3</v>
      </c>
      <c r="U27" s="77">
        <f>ROUND(IF(Q27&gt;(VLOOKUP(ATF!$S$9,Grunnbeløpstabell!$A$2:$B$128,2,FALSE)*12),VLOOKUP(ATF!$S$9,Grunnbeløpstabell!$A$2:$B$128,2,FALSE)*12,Q27)*0.02,1)</f>
        <v>23936</v>
      </c>
      <c r="V27" s="76">
        <f t="shared" si="3"/>
        <v>1994.7</v>
      </c>
      <c r="W27" s="77">
        <f t="shared" si="15"/>
        <v>1172464</v>
      </c>
      <c r="X27" s="76">
        <f t="shared" si="16"/>
        <v>97705.3</v>
      </c>
      <c r="Y27" s="76">
        <f t="shared" si="17"/>
        <v>3256.8</v>
      </c>
      <c r="Z27" s="78">
        <v>93</v>
      </c>
      <c r="AA27" s="70">
        <f t="shared" si="18"/>
        <v>970.4</v>
      </c>
      <c r="AB27" s="70">
        <f t="shared" si="19"/>
        <v>1293.8</v>
      </c>
      <c r="AC27" s="74">
        <f t="shared" si="4"/>
        <v>291.10000000000002</v>
      </c>
      <c r="AF27" s="7"/>
    </row>
    <row r="28" spans="1:32" ht="16" thickBot="1">
      <c r="A28" s="65">
        <v>41</v>
      </c>
      <c r="B28" s="96">
        <f>VLOOKUP(A28,Lønnstabeller!$A$2:$CG$90,ATF!$S$9-1997+2,FALSE)</f>
        <v>443000</v>
      </c>
      <c r="C28" s="66">
        <f t="shared" si="5"/>
        <v>442600</v>
      </c>
      <c r="D28" s="76">
        <f t="shared" si="6"/>
        <v>36883.300000000003</v>
      </c>
      <c r="E28" s="76">
        <f t="shared" si="7"/>
        <v>1229.4000000000001</v>
      </c>
      <c r="F28" s="68">
        <f>ROUND(IF(B28&gt;(VLOOKUP(ATF!$S$9,Grunnbeløpstabell!$A$2:$B$128,2,FALSE)*12),VLOOKUP(ATF!$S$9,Grunnbeløpstabell!$A$2:$B$128,2,FALSE)*12,B28)*0.02,1)</f>
        <v>8860</v>
      </c>
      <c r="G28" s="76">
        <f t="shared" si="0"/>
        <v>738.3</v>
      </c>
      <c r="H28" s="77">
        <f t="shared" si="20"/>
        <v>433740</v>
      </c>
      <c r="I28" s="76">
        <f t="shared" si="21"/>
        <v>36145</v>
      </c>
      <c r="J28" s="76">
        <f t="shared" si="8"/>
        <v>1204.8</v>
      </c>
      <c r="K28" s="69">
        <v>41</v>
      </c>
      <c r="L28" s="70">
        <f t="shared" si="9"/>
        <v>359.2</v>
      </c>
      <c r="M28" s="70">
        <f t="shared" si="10"/>
        <v>478.9</v>
      </c>
      <c r="N28" s="71">
        <f t="shared" si="11"/>
        <v>107.8</v>
      </c>
      <c r="P28" s="72">
        <v>94</v>
      </c>
      <c r="Q28" s="96">
        <f>VLOOKUP(P28,Lønnstabeller!$A$2:$CG$90,ATF!$S$9-1997+2,FALSE)</f>
        <v>1220400</v>
      </c>
      <c r="R28" s="66">
        <f t="shared" si="12"/>
        <v>1220000</v>
      </c>
      <c r="S28" s="76">
        <f t="shared" si="13"/>
        <v>101666.7</v>
      </c>
      <c r="T28" s="76">
        <f t="shared" si="14"/>
        <v>3388.9</v>
      </c>
      <c r="U28" s="77">
        <f>ROUND(IF(Q28&gt;(VLOOKUP(ATF!$S$9,Grunnbeløpstabell!$A$2:$B$128,2,FALSE)*12),VLOOKUP(ATF!$S$9,Grunnbeløpstabell!$A$2:$B$128,2,FALSE)*12,Q28)*0.02,1)</f>
        <v>24408</v>
      </c>
      <c r="V28" s="76">
        <f t="shared" si="3"/>
        <v>2034</v>
      </c>
      <c r="W28" s="77">
        <f t="shared" si="15"/>
        <v>1195592</v>
      </c>
      <c r="X28" s="76">
        <f t="shared" si="16"/>
        <v>99632.7</v>
      </c>
      <c r="Y28" s="76">
        <f t="shared" si="17"/>
        <v>3321.1</v>
      </c>
      <c r="Z28" s="73">
        <v>94</v>
      </c>
      <c r="AA28" s="70">
        <f t="shared" si="18"/>
        <v>989.5</v>
      </c>
      <c r="AB28" s="70">
        <f t="shared" si="19"/>
        <v>1319.4</v>
      </c>
      <c r="AC28" s="74">
        <f t="shared" si="4"/>
        <v>296.89999999999998</v>
      </c>
      <c r="AF28" s="7"/>
    </row>
    <row r="29" spans="1:32" ht="16" thickBot="1">
      <c r="A29" s="75">
        <v>42</v>
      </c>
      <c r="B29" s="96">
        <f>VLOOKUP(A29,Lønnstabeller!$A$2:$CG$90,ATF!$S$9-1997+2,FALSE)</f>
        <v>448900</v>
      </c>
      <c r="C29" s="66">
        <f t="shared" si="5"/>
        <v>448500</v>
      </c>
      <c r="D29" s="76">
        <f t="shared" si="6"/>
        <v>37375</v>
      </c>
      <c r="E29" s="76">
        <f t="shared" si="7"/>
        <v>1245.8</v>
      </c>
      <c r="F29" s="68">
        <f>ROUND(IF(B29&gt;(VLOOKUP(ATF!$S$9,Grunnbeløpstabell!$A$2:$B$128,2,FALSE)*12),VLOOKUP(ATF!$S$9,Grunnbeløpstabell!$A$2:$B$128,2,FALSE)*12,B29)*0.02,1)</f>
        <v>8978</v>
      </c>
      <c r="G29" s="76">
        <f t="shared" si="0"/>
        <v>748.2</v>
      </c>
      <c r="H29" s="77">
        <f t="shared" si="20"/>
        <v>439522</v>
      </c>
      <c r="I29" s="76">
        <f t="shared" si="21"/>
        <v>36626.800000000003</v>
      </c>
      <c r="J29" s="76">
        <f t="shared" si="8"/>
        <v>1220.9000000000001</v>
      </c>
      <c r="K29" s="78">
        <v>42</v>
      </c>
      <c r="L29" s="70">
        <f t="shared" si="9"/>
        <v>364</v>
      </c>
      <c r="M29" s="70">
        <f t="shared" si="10"/>
        <v>485.3</v>
      </c>
      <c r="N29" s="71">
        <f t="shared" si="11"/>
        <v>109.2</v>
      </c>
      <c r="P29" s="75">
        <v>95</v>
      </c>
      <c r="Q29" s="96">
        <f>VLOOKUP(P29,Lønnstabeller!$A$2:$CG$90,ATF!$S$9-1997+2,FALSE)</f>
        <v>1244200</v>
      </c>
      <c r="R29" s="66">
        <f t="shared" si="12"/>
        <v>1243800</v>
      </c>
      <c r="S29" s="76">
        <f t="shared" si="13"/>
        <v>103650</v>
      </c>
      <c r="T29" s="76">
        <f t="shared" si="14"/>
        <v>3455</v>
      </c>
      <c r="U29" s="77">
        <f>ROUND(IF(Q29&gt;(VLOOKUP(ATF!$S$9,Grunnbeløpstabell!$A$2:$B$128,2,FALSE)*12),VLOOKUP(ATF!$S$9,Grunnbeløpstabell!$A$2:$B$128,2,FALSE)*12,Q29)*0.02,1)</f>
        <v>24884</v>
      </c>
      <c r="V29" s="76">
        <f t="shared" si="3"/>
        <v>2073.6999999999998</v>
      </c>
      <c r="W29" s="77">
        <f t="shared" si="15"/>
        <v>1218916</v>
      </c>
      <c r="X29" s="76">
        <f t="shared" si="16"/>
        <v>101576.3</v>
      </c>
      <c r="Y29" s="76">
        <f t="shared" si="17"/>
        <v>3385.9</v>
      </c>
      <c r="Z29" s="78">
        <v>95</v>
      </c>
      <c r="AA29" s="70">
        <f t="shared" si="18"/>
        <v>1008.8</v>
      </c>
      <c r="AB29" s="70">
        <f t="shared" si="19"/>
        <v>1345.1</v>
      </c>
      <c r="AC29" s="74">
        <f t="shared" si="4"/>
        <v>302.60000000000002</v>
      </c>
      <c r="AF29" s="7"/>
    </row>
    <row r="30" spans="1:32" ht="16" thickBot="1">
      <c r="A30" s="65">
        <v>43</v>
      </c>
      <c r="B30" s="96">
        <f>VLOOKUP(A30,Lønnstabeller!$A$2:$CG$90,ATF!$S$9-1997+2,FALSE)</f>
        <v>454500</v>
      </c>
      <c r="C30" s="66">
        <f t="shared" si="5"/>
        <v>454100</v>
      </c>
      <c r="D30" s="76">
        <f t="shared" si="6"/>
        <v>37841.699999999997</v>
      </c>
      <c r="E30" s="76">
        <f t="shared" si="7"/>
        <v>1261.4000000000001</v>
      </c>
      <c r="F30" s="68">
        <f>ROUND(IF(B30&gt;(VLOOKUP(ATF!$S$9,Grunnbeløpstabell!$A$2:$B$128,2,FALSE)*12),VLOOKUP(ATF!$S$9,Grunnbeløpstabell!$A$2:$B$128,2,FALSE)*12,B30)*0.02,1)</f>
        <v>9090</v>
      </c>
      <c r="G30" s="76">
        <f t="shared" si="0"/>
        <v>757.5</v>
      </c>
      <c r="H30" s="77">
        <f t="shared" si="20"/>
        <v>445010</v>
      </c>
      <c r="I30" s="76">
        <f t="shared" si="21"/>
        <v>37084.199999999997</v>
      </c>
      <c r="J30" s="76">
        <f t="shared" si="8"/>
        <v>1236.0999999999999</v>
      </c>
      <c r="K30" s="69">
        <v>43</v>
      </c>
      <c r="L30" s="70">
        <f t="shared" si="9"/>
        <v>368.5</v>
      </c>
      <c r="M30" s="70">
        <f t="shared" si="10"/>
        <v>491.4</v>
      </c>
      <c r="N30" s="71">
        <f t="shared" si="11"/>
        <v>110.6</v>
      </c>
      <c r="P30" s="72">
        <v>96</v>
      </c>
      <c r="Q30" s="96">
        <f>VLOOKUP(P30,Lønnstabeller!$A$2:$CG$90,ATF!$S$9-1997+2,FALSE)</f>
        <v>1267300</v>
      </c>
      <c r="R30" s="66">
        <f t="shared" si="12"/>
        <v>1266900</v>
      </c>
      <c r="S30" s="76">
        <f t="shared" si="13"/>
        <v>105575</v>
      </c>
      <c r="T30" s="76">
        <f t="shared" si="14"/>
        <v>3519.2</v>
      </c>
      <c r="U30" s="77">
        <f>ROUND(IF(Q30&gt;(VLOOKUP(ATF!$S$9,Grunnbeløpstabell!$A$2:$B$128,2,FALSE)*12),VLOOKUP(ATF!$S$9,Grunnbeløpstabell!$A$2:$B$128,2,FALSE)*12,Q30)*0.02,1)</f>
        <v>25346</v>
      </c>
      <c r="V30" s="76">
        <f t="shared" si="3"/>
        <v>2112.1999999999998</v>
      </c>
      <c r="W30" s="77">
        <f t="shared" si="15"/>
        <v>1241554</v>
      </c>
      <c r="X30" s="76">
        <f t="shared" si="16"/>
        <v>103462.8</v>
      </c>
      <c r="Y30" s="76">
        <f t="shared" si="17"/>
        <v>3448.8</v>
      </c>
      <c r="Z30" s="73">
        <v>96</v>
      </c>
      <c r="AA30" s="70">
        <f t="shared" si="18"/>
        <v>1027.5</v>
      </c>
      <c r="AB30" s="70">
        <f t="shared" si="19"/>
        <v>1370.1</v>
      </c>
      <c r="AC30" s="74">
        <f t="shared" si="4"/>
        <v>308.3</v>
      </c>
      <c r="AF30" s="7"/>
    </row>
    <row r="31" spans="1:32" ht="16" thickBot="1">
      <c r="A31" s="75">
        <v>44</v>
      </c>
      <c r="B31" s="96">
        <f>VLOOKUP(A31,Lønnstabeller!$A$2:$CG$90,ATF!$S$9-1997+2,FALSE)</f>
        <v>460600</v>
      </c>
      <c r="C31" s="66">
        <f t="shared" si="5"/>
        <v>460200</v>
      </c>
      <c r="D31" s="76">
        <f t="shared" si="6"/>
        <v>38350</v>
      </c>
      <c r="E31" s="76">
        <f t="shared" si="7"/>
        <v>1278.3</v>
      </c>
      <c r="F31" s="68">
        <f>ROUND(IF(B31&gt;(VLOOKUP(ATF!$S$9,Grunnbeløpstabell!$A$2:$B$128,2,FALSE)*12),VLOOKUP(ATF!$S$9,Grunnbeløpstabell!$A$2:$B$128,2,FALSE)*12,B31)*0.02,1)</f>
        <v>9212</v>
      </c>
      <c r="G31" s="76">
        <f t="shared" si="0"/>
        <v>767.7</v>
      </c>
      <c r="H31" s="77">
        <f t="shared" si="20"/>
        <v>450988</v>
      </c>
      <c r="I31" s="76">
        <f t="shared" si="21"/>
        <v>37582.300000000003</v>
      </c>
      <c r="J31" s="76">
        <f t="shared" si="8"/>
        <v>1252.7</v>
      </c>
      <c r="K31" s="78">
        <v>44</v>
      </c>
      <c r="L31" s="70">
        <f t="shared" si="9"/>
        <v>373.5</v>
      </c>
      <c r="M31" s="70">
        <f t="shared" si="10"/>
        <v>497.9</v>
      </c>
      <c r="N31" s="71">
        <f t="shared" si="11"/>
        <v>112</v>
      </c>
      <c r="P31" s="75">
        <v>97</v>
      </c>
      <c r="Q31" s="96">
        <f>VLOOKUP(P31,Lønnstabeller!$A$2:$CG$90,ATF!$S$9-1997+2,FALSE)</f>
        <v>1290500</v>
      </c>
      <c r="R31" s="66">
        <f t="shared" si="12"/>
        <v>1290100</v>
      </c>
      <c r="S31" s="76">
        <f t="shared" si="13"/>
        <v>107508.3</v>
      </c>
      <c r="T31" s="76">
        <f t="shared" si="14"/>
        <v>3583.6</v>
      </c>
      <c r="U31" s="77">
        <f>ROUND(IF(Q31&gt;(VLOOKUP(ATF!$S$9,Grunnbeløpstabell!$A$2:$B$128,2,FALSE)*12),VLOOKUP(ATF!$S$9,Grunnbeløpstabell!$A$2:$B$128,2,FALSE)*12,Q31)*0.02,1)</f>
        <v>25810</v>
      </c>
      <c r="V31" s="76">
        <f t="shared" si="3"/>
        <v>2150.8000000000002</v>
      </c>
      <c r="W31" s="77">
        <f>R31-U31</f>
        <v>1264290</v>
      </c>
      <c r="X31" s="76">
        <f t="shared" si="16"/>
        <v>105357.5</v>
      </c>
      <c r="Y31" s="76">
        <f t="shared" si="17"/>
        <v>3511.9</v>
      </c>
      <c r="Z31" s="78">
        <v>97</v>
      </c>
      <c r="AA31" s="70">
        <f t="shared" si="18"/>
        <v>1046.4000000000001</v>
      </c>
      <c r="AB31" s="70">
        <f t="shared" si="19"/>
        <v>1395.1</v>
      </c>
      <c r="AC31" s="74">
        <f t="shared" si="4"/>
        <v>313.89999999999998</v>
      </c>
      <c r="AF31" s="7"/>
    </row>
    <row r="32" spans="1:32" ht="16" thickBot="1">
      <c r="A32" s="65">
        <v>45</v>
      </c>
      <c r="B32" s="96">
        <f>VLOOKUP(A32,Lønnstabeller!$A$2:$CG$90,ATF!$S$9-1997+2,FALSE)</f>
        <v>466600</v>
      </c>
      <c r="C32" s="66">
        <f t="shared" si="5"/>
        <v>466200</v>
      </c>
      <c r="D32" s="76">
        <f t="shared" si="6"/>
        <v>38850</v>
      </c>
      <c r="E32" s="76">
        <f t="shared" si="7"/>
        <v>1295</v>
      </c>
      <c r="F32" s="68">
        <f>ROUND(IF(B32&gt;(VLOOKUP(ATF!$S$9,Grunnbeløpstabell!$A$2:$B$128,2,FALSE)*12),VLOOKUP(ATF!$S$9,Grunnbeløpstabell!$A$2:$B$128,2,FALSE)*12,B32)*0.02,1)</f>
        <v>9332</v>
      </c>
      <c r="G32" s="76">
        <f t="shared" si="0"/>
        <v>777.7</v>
      </c>
      <c r="H32" s="77">
        <f t="shared" si="20"/>
        <v>456868</v>
      </c>
      <c r="I32" s="76">
        <f t="shared" si="21"/>
        <v>38072.300000000003</v>
      </c>
      <c r="J32" s="76">
        <f t="shared" si="8"/>
        <v>1269.0999999999999</v>
      </c>
      <c r="K32" s="69">
        <v>45</v>
      </c>
      <c r="L32" s="70">
        <f t="shared" si="9"/>
        <v>378.3</v>
      </c>
      <c r="M32" s="70">
        <f t="shared" si="10"/>
        <v>504.4</v>
      </c>
      <c r="N32" s="71">
        <f t="shared" si="11"/>
        <v>113.5</v>
      </c>
      <c r="P32" s="72">
        <v>98</v>
      </c>
      <c r="Q32" s="96">
        <f>VLOOKUP(P32,Lønnstabeller!$A$2:$CG$90,ATF!$S$9-1997+2,FALSE)</f>
        <v>1313600</v>
      </c>
      <c r="R32" s="66">
        <f t="shared" si="12"/>
        <v>1313200</v>
      </c>
      <c r="S32" s="76">
        <f t="shared" si="13"/>
        <v>109433.3</v>
      </c>
      <c r="T32" s="76">
        <f t="shared" si="14"/>
        <v>3647.8</v>
      </c>
      <c r="U32" s="77">
        <f>ROUND(IF(Q32&gt;(VLOOKUP(ATF!$S$9,Grunnbeløpstabell!$A$2:$B$128,2,FALSE)*12),VLOOKUP(ATF!$S$9,Grunnbeløpstabell!$A$2:$B$128,2,FALSE)*12,Q32)*0.02,1)</f>
        <v>26272</v>
      </c>
      <c r="V32" s="76">
        <f t="shared" si="3"/>
        <v>2189.3000000000002</v>
      </c>
      <c r="W32" s="77">
        <f t="shared" si="15"/>
        <v>1286928</v>
      </c>
      <c r="X32" s="76">
        <f t="shared" si="16"/>
        <v>107244</v>
      </c>
      <c r="Y32" s="76">
        <f t="shared" si="17"/>
        <v>3574.8</v>
      </c>
      <c r="Z32" s="73">
        <v>98</v>
      </c>
      <c r="AA32" s="70">
        <f t="shared" si="18"/>
        <v>1065.0999999999999</v>
      </c>
      <c r="AB32" s="70">
        <f t="shared" si="19"/>
        <v>1420.1</v>
      </c>
      <c r="AC32" s="74">
        <f t="shared" si="4"/>
        <v>319.5</v>
      </c>
      <c r="AF32" s="7"/>
    </row>
    <row r="33" spans="1:32" ht="16" thickBot="1">
      <c r="A33" s="75">
        <v>46</v>
      </c>
      <c r="B33" s="96">
        <f>VLOOKUP(A33,Lønnstabeller!$A$2:$CG$90,ATF!$S$9-1997+2,FALSE)</f>
        <v>472900</v>
      </c>
      <c r="C33" s="66">
        <f t="shared" si="5"/>
        <v>472500</v>
      </c>
      <c r="D33" s="76">
        <f t="shared" si="6"/>
        <v>39375</v>
      </c>
      <c r="E33" s="76">
        <f t="shared" si="7"/>
        <v>1312.5</v>
      </c>
      <c r="F33" s="68">
        <f>ROUND(IF(B33&gt;(VLOOKUP(ATF!$S$9,Grunnbeløpstabell!$A$2:$B$128,2,FALSE)*12),VLOOKUP(ATF!$S$9,Grunnbeløpstabell!$A$2:$B$128,2,FALSE)*12,B33)*0.02,1)</f>
        <v>9458</v>
      </c>
      <c r="G33" s="76">
        <f t="shared" si="0"/>
        <v>788.2</v>
      </c>
      <c r="H33" s="77">
        <f t="shared" si="20"/>
        <v>463042</v>
      </c>
      <c r="I33" s="76">
        <f t="shared" si="21"/>
        <v>38586.800000000003</v>
      </c>
      <c r="J33" s="76">
        <f t="shared" si="8"/>
        <v>1286.2</v>
      </c>
      <c r="K33" s="78">
        <v>46</v>
      </c>
      <c r="L33" s="70">
        <f t="shared" si="9"/>
        <v>383.4</v>
      </c>
      <c r="M33" s="70">
        <f t="shared" si="10"/>
        <v>511.2</v>
      </c>
      <c r="N33" s="71">
        <f>ROUND(B33/1850*0.45,1)</f>
        <v>115</v>
      </c>
      <c r="P33" s="75">
        <v>99</v>
      </c>
      <c r="Q33" s="96">
        <f>VLOOKUP(P33,Lønnstabeller!$A$2:$CG$90,ATF!$S$9-1997+2,FALSE)</f>
        <v>1335800</v>
      </c>
      <c r="R33" s="66">
        <f t="shared" si="12"/>
        <v>1335400</v>
      </c>
      <c r="S33" s="76">
        <f t="shared" si="13"/>
        <v>111283.3</v>
      </c>
      <c r="T33" s="76">
        <f t="shared" si="14"/>
        <v>3709.4</v>
      </c>
      <c r="U33" s="77">
        <f>ROUND(IF(Q33&gt;(VLOOKUP(ATF!$S$9,Grunnbeløpstabell!$A$2:$B$128,2,FALSE)*12),VLOOKUP(ATF!$S$9,Grunnbeløpstabell!$A$2:$B$128,2,FALSE)*12,Q33)*0.02,1)</f>
        <v>26716</v>
      </c>
      <c r="V33" s="76">
        <f t="shared" si="3"/>
        <v>2226.3000000000002</v>
      </c>
      <c r="W33" s="77">
        <f t="shared" si="15"/>
        <v>1308684</v>
      </c>
      <c r="X33" s="76">
        <f t="shared" si="16"/>
        <v>109057</v>
      </c>
      <c r="Y33" s="76">
        <f t="shared" si="17"/>
        <v>3635.2</v>
      </c>
      <c r="Z33" s="78">
        <v>99</v>
      </c>
      <c r="AA33" s="70">
        <f t="shared" si="18"/>
        <v>1083.0999999999999</v>
      </c>
      <c r="AB33" s="70">
        <f t="shared" si="19"/>
        <v>1444.1</v>
      </c>
      <c r="AC33" s="74">
        <f t="shared" si="4"/>
        <v>324.89999999999998</v>
      </c>
      <c r="AF33" s="7"/>
    </row>
    <row r="34" spans="1:32" ht="16" thickBot="1">
      <c r="A34" s="65">
        <v>47</v>
      </c>
      <c r="B34" s="96">
        <f>VLOOKUP(A34,Lønnstabeller!$A$2:$CG$90,ATF!$S$9-1997+2,FALSE)</f>
        <v>480900</v>
      </c>
      <c r="C34" s="66">
        <f t="shared" si="5"/>
        <v>480500</v>
      </c>
      <c r="D34" s="76">
        <f t="shared" si="6"/>
        <v>40041.699999999997</v>
      </c>
      <c r="E34" s="76">
        <f t="shared" si="7"/>
        <v>1334.7</v>
      </c>
      <c r="F34" s="68">
        <f>ROUND(IF(B34&gt;(VLOOKUP(ATF!$S$9,Grunnbeløpstabell!$A$2:$B$128,2,FALSE)*12),VLOOKUP(ATF!$S$9,Grunnbeløpstabell!$A$2:$B$128,2,FALSE)*12,B34)*0.02,1)</f>
        <v>9618</v>
      </c>
      <c r="G34" s="76">
        <f t="shared" si="0"/>
        <v>801.5</v>
      </c>
      <c r="H34" s="77">
        <f t="shared" si="20"/>
        <v>470882</v>
      </c>
      <c r="I34" s="76">
        <f t="shared" si="21"/>
        <v>39240.199999999997</v>
      </c>
      <c r="J34" s="76">
        <f t="shared" si="8"/>
        <v>1308</v>
      </c>
      <c r="K34" s="69">
        <v>47</v>
      </c>
      <c r="L34" s="70">
        <f t="shared" si="9"/>
        <v>389.9</v>
      </c>
      <c r="M34" s="70">
        <f t="shared" si="10"/>
        <v>519.9</v>
      </c>
      <c r="N34" s="71">
        <f t="shared" si="11"/>
        <v>117</v>
      </c>
      <c r="P34" s="72">
        <v>100</v>
      </c>
      <c r="Q34" s="96">
        <f>VLOOKUP(P34,Lønnstabeller!$A$2:$CG$90,ATF!$S$9-1997+2,FALSE)</f>
        <v>1357900</v>
      </c>
      <c r="R34" s="66">
        <f t="shared" si="12"/>
        <v>1357500</v>
      </c>
      <c r="S34" s="76">
        <f t="shared" si="13"/>
        <v>113125</v>
      </c>
      <c r="T34" s="76">
        <f t="shared" si="14"/>
        <v>3770.8</v>
      </c>
      <c r="U34" s="77">
        <f>ROUND(IF(Q34&gt;(VLOOKUP(ATF!$S$9,Grunnbeløpstabell!$A$2:$B$128,2,FALSE)*12),VLOOKUP(ATF!$S$9,Grunnbeløpstabell!$A$2:$B$128,2,FALSE)*12,Q34)*0.02,1)</f>
        <v>27158</v>
      </c>
      <c r="V34" s="76">
        <f t="shared" si="3"/>
        <v>2263.1999999999998</v>
      </c>
      <c r="W34" s="77">
        <f t="shared" si="15"/>
        <v>1330342</v>
      </c>
      <c r="X34" s="76">
        <f t="shared" si="16"/>
        <v>110861.8</v>
      </c>
      <c r="Y34" s="76">
        <f t="shared" si="17"/>
        <v>3695.4</v>
      </c>
      <c r="Z34" s="73">
        <v>100</v>
      </c>
      <c r="AA34" s="70">
        <f t="shared" si="18"/>
        <v>1101</v>
      </c>
      <c r="AB34" s="70">
        <f t="shared" si="19"/>
        <v>1468</v>
      </c>
      <c r="AC34" s="74">
        <f t="shared" si="4"/>
        <v>330.3</v>
      </c>
      <c r="AF34" s="7"/>
    </row>
    <row r="35" spans="1:32" ht="16" thickBot="1">
      <c r="A35" s="75">
        <v>48</v>
      </c>
      <c r="B35" s="96">
        <f>VLOOKUP(A35,Lønnstabeller!$A$2:$CG$90,ATF!$S$9-1997+2,FALSE)</f>
        <v>487800</v>
      </c>
      <c r="C35" s="66">
        <f t="shared" si="5"/>
        <v>487400</v>
      </c>
      <c r="D35" s="76">
        <f t="shared" si="6"/>
        <v>40616.699999999997</v>
      </c>
      <c r="E35" s="76">
        <f t="shared" si="7"/>
        <v>1353.9</v>
      </c>
      <c r="F35" s="68">
        <f>ROUND(IF(B35&gt;(VLOOKUP(ATF!$S$9,Grunnbeløpstabell!$A$2:$B$128,2,FALSE)*12),VLOOKUP(ATF!$S$9,Grunnbeløpstabell!$A$2:$B$128,2,FALSE)*12,B35)*0.02,1)</f>
        <v>9756</v>
      </c>
      <c r="G35" s="76">
        <f t="shared" si="0"/>
        <v>813</v>
      </c>
      <c r="H35" s="77">
        <f t="shared" si="20"/>
        <v>477644</v>
      </c>
      <c r="I35" s="76">
        <f t="shared" si="21"/>
        <v>39803.699999999997</v>
      </c>
      <c r="J35" s="76">
        <f t="shared" si="8"/>
        <v>1326.8</v>
      </c>
      <c r="K35" s="78">
        <v>48</v>
      </c>
      <c r="L35" s="70">
        <f t="shared" si="9"/>
        <v>395.5</v>
      </c>
      <c r="M35" s="70">
        <f t="shared" si="10"/>
        <v>527.4</v>
      </c>
      <c r="N35" s="71">
        <f t="shared" si="11"/>
        <v>118.7</v>
      </c>
      <c r="P35" s="79">
        <v>101</v>
      </c>
      <c r="Q35" s="96">
        <f>VLOOKUP(P35,Lønnstabeller!$A$2:$CG$90,ATF!$S$9-1997+2,FALSE)</f>
        <v>1380100</v>
      </c>
      <c r="R35" s="66">
        <f t="shared" si="12"/>
        <v>1379700</v>
      </c>
      <c r="S35" s="76">
        <f t="shared" si="13"/>
        <v>114975</v>
      </c>
      <c r="T35" s="76">
        <f t="shared" si="14"/>
        <v>3832.5</v>
      </c>
      <c r="U35" s="77">
        <f>ROUND(IF(Q35&gt;(VLOOKUP(ATF!$S$9,Grunnbeløpstabell!$A$2:$B$128,2,FALSE)*12),VLOOKUP(ATF!$S$9,Grunnbeløpstabell!$A$2:$B$128,2,FALSE)*12,Q35)*0.02,1)</f>
        <v>27602</v>
      </c>
      <c r="V35" s="76">
        <f t="shared" ref="V35" si="22">ROUND(U35/12,1)</f>
        <v>2300.1999999999998</v>
      </c>
      <c r="W35" s="77">
        <f t="shared" si="15"/>
        <v>1352098</v>
      </c>
      <c r="X35" s="76">
        <f t="shared" si="16"/>
        <v>112674.8</v>
      </c>
      <c r="Y35" s="76">
        <f t="shared" si="17"/>
        <v>3755.8</v>
      </c>
      <c r="Z35" s="80">
        <v>101</v>
      </c>
      <c r="AA35" s="81">
        <f t="shared" si="18"/>
        <v>1119</v>
      </c>
      <c r="AB35" s="81">
        <f t="shared" si="19"/>
        <v>1492</v>
      </c>
      <c r="AC35" s="74">
        <f>ROUND(Q35/1850*0.45,1)</f>
        <v>335.7</v>
      </c>
      <c r="AF35" s="7"/>
    </row>
    <row r="36" spans="1:32" ht="16" thickBot="1">
      <c r="A36" s="65">
        <v>49</v>
      </c>
      <c r="B36" s="96">
        <f>VLOOKUP(A36,Lønnstabeller!$A$2:$CG$90,ATF!$S$9-1997+2,FALSE)</f>
        <v>495200</v>
      </c>
      <c r="C36" s="66">
        <f t="shared" si="5"/>
        <v>494800</v>
      </c>
      <c r="D36" s="76">
        <f t="shared" si="6"/>
        <v>41233.300000000003</v>
      </c>
      <c r="E36" s="76">
        <f>ROUND(D36/30,1)</f>
        <v>1374.4</v>
      </c>
      <c r="F36" s="68">
        <f>ROUND(IF(B36&gt;(VLOOKUP(ATF!$S$9,Grunnbeløpstabell!$A$2:$B$128,2,FALSE)*12),VLOOKUP(ATF!$S$9,Grunnbeløpstabell!$A$2:$B$128,2,FALSE)*12,B36)*0.02,1)</f>
        <v>9904</v>
      </c>
      <c r="G36" s="76">
        <f t="shared" si="0"/>
        <v>825.3</v>
      </c>
      <c r="H36" s="77">
        <f>C36-F36</f>
        <v>484896</v>
      </c>
      <c r="I36" s="76">
        <f>ROUND(D36-G36,1)</f>
        <v>40408</v>
      </c>
      <c r="J36" s="76">
        <f>ROUND(I36/30,1)</f>
        <v>1346.9</v>
      </c>
      <c r="K36" s="69">
        <v>49</v>
      </c>
      <c r="L36" s="70">
        <f t="shared" si="9"/>
        <v>401.5</v>
      </c>
      <c r="M36" s="70">
        <f t="shared" si="10"/>
        <v>535.4</v>
      </c>
      <c r="N36" s="71">
        <f t="shared" si="11"/>
        <v>120.5</v>
      </c>
      <c r="P36" s="82"/>
      <c r="Q36" s="83"/>
      <c r="R36" s="83"/>
      <c r="S36" s="7"/>
      <c r="T36" s="7"/>
      <c r="U36" s="84"/>
      <c r="V36" s="7"/>
      <c r="W36" s="84"/>
      <c r="X36" s="7"/>
      <c r="Y36" s="7"/>
      <c r="Z36" s="82"/>
      <c r="AA36" s="7"/>
      <c r="AB36" s="7"/>
      <c r="AC36" s="85"/>
    </row>
    <row r="37" spans="1:32" ht="16" thickBot="1">
      <c r="A37" s="75">
        <v>50</v>
      </c>
      <c r="B37" s="96">
        <f>VLOOKUP(A37,Lønnstabeller!$A$2:$CG$90,ATF!$S$9-1997+2,FALSE)</f>
        <v>502300</v>
      </c>
      <c r="C37" s="66">
        <f t="shared" si="5"/>
        <v>501900</v>
      </c>
      <c r="D37" s="76">
        <f t="shared" si="6"/>
        <v>41825</v>
      </c>
      <c r="E37" s="76">
        <f t="shared" si="7"/>
        <v>1394.2</v>
      </c>
      <c r="F37" s="68">
        <f>ROUND(IF(B37&gt;(VLOOKUP(ATF!$S$9,Grunnbeløpstabell!$A$2:$B$128,2,FALSE)*12),VLOOKUP(ATF!$S$9,Grunnbeløpstabell!$A$2:$B$128,2,FALSE)*12,B37)*0.02,1)</f>
        <v>10046</v>
      </c>
      <c r="G37" s="76">
        <f t="shared" si="0"/>
        <v>837.2</v>
      </c>
      <c r="H37" s="77">
        <f t="shared" ref="H37:H48" si="23">C37-F37</f>
        <v>491854</v>
      </c>
      <c r="I37" s="76">
        <f t="shared" ref="I37:I48" si="24">ROUND(D37-G37,1)</f>
        <v>40987.800000000003</v>
      </c>
      <c r="J37" s="76">
        <f t="shared" si="8"/>
        <v>1366.3</v>
      </c>
      <c r="K37" s="78">
        <v>50</v>
      </c>
      <c r="L37" s="70">
        <f t="shared" si="9"/>
        <v>407.3</v>
      </c>
      <c r="M37" s="70">
        <f t="shared" si="10"/>
        <v>543</v>
      </c>
      <c r="N37" s="71">
        <f t="shared" si="11"/>
        <v>122.2</v>
      </c>
      <c r="P37" s="82"/>
      <c r="S37" s="7"/>
      <c r="T37" s="7"/>
      <c r="U37" s="84"/>
      <c r="V37" s="7"/>
      <c r="W37" s="83"/>
      <c r="Y37" s="7"/>
      <c r="Z37" s="82"/>
      <c r="AA37" s="7"/>
      <c r="AB37" s="7"/>
      <c r="AC37" s="85"/>
    </row>
    <row r="38" spans="1:32" ht="16" thickBot="1">
      <c r="A38" s="65">
        <v>51</v>
      </c>
      <c r="B38" s="96">
        <f>VLOOKUP(A38,Lønnstabeller!$A$2:$CG$90,ATF!$S$9-1997+2,FALSE)</f>
        <v>509300</v>
      </c>
      <c r="C38" s="66">
        <f t="shared" si="5"/>
        <v>508900</v>
      </c>
      <c r="D38" s="76">
        <f t="shared" si="6"/>
        <v>42408.3</v>
      </c>
      <c r="E38" s="76">
        <f t="shared" si="7"/>
        <v>1413.6</v>
      </c>
      <c r="F38" s="68">
        <f>ROUND(IF(B38&gt;(VLOOKUP(ATF!$S$9,Grunnbeløpstabell!$A$2:$B$128,2,FALSE)*12),VLOOKUP(ATF!$S$9,Grunnbeløpstabell!$A$2:$B$128,2,FALSE)*12,B38)*0.02,1)</f>
        <v>10186</v>
      </c>
      <c r="G38" s="76">
        <f t="shared" si="0"/>
        <v>848.8</v>
      </c>
      <c r="H38" s="77">
        <f t="shared" si="23"/>
        <v>498714</v>
      </c>
      <c r="I38" s="76">
        <f t="shared" si="24"/>
        <v>41559.5</v>
      </c>
      <c r="J38" s="76">
        <f t="shared" si="8"/>
        <v>1385.3</v>
      </c>
      <c r="K38" s="69">
        <v>51</v>
      </c>
      <c r="L38" s="70">
        <f t="shared" si="9"/>
        <v>412.9</v>
      </c>
      <c r="M38" s="70">
        <f t="shared" si="10"/>
        <v>550.6</v>
      </c>
      <c r="N38" s="71">
        <f t="shared" si="11"/>
        <v>123.9</v>
      </c>
      <c r="P38" s="82"/>
      <c r="Q38" s="83"/>
      <c r="R38" s="83"/>
      <c r="S38" s="7"/>
      <c r="T38" s="7"/>
      <c r="U38" s="84"/>
      <c r="V38" s="7"/>
      <c r="W38" s="83"/>
      <c r="X38" s="7"/>
      <c r="Y38" s="7"/>
      <c r="Z38" s="82"/>
      <c r="AA38" s="7"/>
      <c r="AB38" s="7"/>
      <c r="AC38" s="85"/>
    </row>
    <row r="39" spans="1:32" ht="16" thickBot="1">
      <c r="A39" s="75">
        <v>52</v>
      </c>
      <c r="B39" s="96">
        <f>VLOOKUP(A39,Lønnstabeller!$A$2:$CG$90,ATF!$S$9-1997+2,FALSE)</f>
        <v>516800</v>
      </c>
      <c r="C39" s="66">
        <f t="shared" si="5"/>
        <v>516400</v>
      </c>
      <c r="D39" s="76">
        <f t="shared" si="6"/>
        <v>43033.3</v>
      </c>
      <c r="E39" s="76">
        <f t="shared" si="7"/>
        <v>1434.4</v>
      </c>
      <c r="F39" s="68">
        <f>ROUND(IF(B39&gt;(VLOOKUP(ATF!$S$9,Grunnbeløpstabell!$A$2:$B$128,2,FALSE)*12),VLOOKUP(ATF!$S$9,Grunnbeløpstabell!$A$2:$B$128,2,FALSE)*12,B39)*0.02,1)</f>
        <v>10336</v>
      </c>
      <c r="G39" s="76">
        <f t="shared" si="0"/>
        <v>861.3</v>
      </c>
      <c r="H39" s="77">
        <f t="shared" si="23"/>
        <v>506064</v>
      </c>
      <c r="I39" s="76">
        <f t="shared" si="24"/>
        <v>42172</v>
      </c>
      <c r="J39" s="76">
        <f t="shared" si="8"/>
        <v>1405.7</v>
      </c>
      <c r="K39" s="78">
        <v>52</v>
      </c>
      <c r="L39" s="70">
        <f t="shared" si="9"/>
        <v>419</v>
      </c>
      <c r="M39" s="70">
        <f t="shared" si="10"/>
        <v>558.70000000000005</v>
      </c>
      <c r="N39" s="71">
        <f t="shared" si="11"/>
        <v>125.7</v>
      </c>
      <c r="P39" s="82"/>
      <c r="Q39" s="83"/>
      <c r="S39" s="83"/>
      <c r="T39" s="7"/>
      <c r="U39" s="84"/>
      <c r="V39" s="7"/>
      <c r="W39" s="85"/>
      <c r="Z39"/>
    </row>
    <row r="40" spans="1:32" ht="16" thickBot="1">
      <c r="A40" s="65">
        <v>53</v>
      </c>
      <c r="B40" s="96">
        <f>VLOOKUP(A40,Lønnstabeller!$A$2:$CG$90,ATF!$S$9-1997+2,FALSE)</f>
        <v>524700</v>
      </c>
      <c r="C40" s="66">
        <f t="shared" si="5"/>
        <v>524300</v>
      </c>
      <c r="D40" s="76">
        <f t="shared" si="6"/>
        <v>43691.7</v>
      </c>
      <c r="E40" s="76">
        <f t="shared" si="7"/>
        <v>1456.4</v>
      </c>
      <c r="F40" s="68">
        <f>ROUND(IF(B40&gt;(VLOOKUP(ATF!$S$9,Grunnbeløpstabell!$A$2:$B$128,2,FALSE)*12),VLOOKUP(ATF!$S$9,Grunnbeløpstabell!$A$2:$B$128,2,FALSE)*12,B40)*0.02,1)</f>
        <v>10494</v>
      </c>
      <c r="G40" s="76">
        <f t="shared" si="0"/>
        <v>874.5</v>
      </c>
      <c r="H40" s="77">
        <f t="shared" si="23"/>
        <v>513806</v>
      </c>
      <c r="I40" s="76">
        <f t="shared" si="24"/>
        <v>42817.2</v>
      </c>
      <c r="J40" s="76">
        <f t="shared" si="8"/>
        <v>1427.2</v>
      </c>
      <c r="K40" s="69">
        <v>53</v>
      </c>
      <c r="L40" s="70">
        <f t="shared" si="9"/>
        <v>425.4</v>
      </c>
      <c r="M40" s="70">
        <f t="shared" si="10"/>
        <v>567.20000000000005</v>
      </c>
      <c r="N40" s="71">
        <f t="shared" si="11"/>
        <v>127.6</v>
      </c>
      <c r="P40" s="82"/>
      <c r="Q40" s="83"/>
      <c r="R40" s="83"/>
      <c r="S40" s="7"/>
      <c r="T40" s="7"/>
      <c r="U40" s="84"/>
      <c r="V40" s="7"/>
      <c r="W40" s="85"/>
      <c r="Z40"/>
    </row>
    <row r="41" spans="1:32" ht="16" thickBot="1">
      <c r="A41" s="75">
        <v>54</v>
      </c>
      <c r="B41" s="96">
        <f>VLOOKUP(A41,Lønnstabeller!$A$2:$CG$90,ATF!$S$9-1997+2,FALSE)</f>
        <v>532200</v>
      </c>
      <c r="C41" s="66">
        <f t="shared" si="5"/>
        <v>531800</v>
      </c>
      <c r="D41" s="76">
        <f t="shared" si="6"/>
        <v>44316.7</v>
      </c>
      <c r="E41" s="76">
        <f t="shared" si="7"/>
        <v>1477.2</v>
      </c>
      <c r="F41" s="68">
        <f>ROUND(IF(B41&gt;(VLOOKUP(ATF!$S$9,Grunnbeløpstabell!$A$2:$B$128,2,FALSE)*12),VLOOKUP(ATF!$S$9,Grunnbeløpstabell!$A$2:$B$128,2,FALSE)*12,B41)*0.02,1)</f>
        <v>10644</v>
      </c>
      <c r="G41" s="76">
        <f t="shared" si="0"/>
        <v>887</v>
      </c>
      <c r="H41" s="77">
        <f t="shared" si="23"/>
        <v>521156</v>
      </c>
      <c r="I41" s="76">
        <f t="shared" si="24"/>
        <v>43429.7</v>
      </c>
      <c r="J41" s="76">
        <f t="shared" si="8"/>
        <v>1447.7</v>
      </c>
      <c r="K41" s="78">
        <v>54</v>
      </c>
      <c r="L41" s="70">
        <f t="shared" si="9"/>
        <v>431.5</v>
      </c>
      <c r="M41" s="70">
        <f t="shared" si="10"/>
        <v>575.4</v>
      </c>
      <c r="N41" s="71">
        <f t="shared" si="11"/>
        <v>129.5</v>
      </c>
      <c r="P41" s="82"/>
      <c r="Q41" s="83"/>
      <c r="R41" s="83"/>
      <c r="S41" s="7"/>
      <c r="T41" s="7"/>
      <c r="U41" s="84"/>
      <c r="V41" s="7"/>
      <c r="W41" s="85"/>
      <c r="Z41"/>
    </row>
    <row r="42" spans="1:32" ht="16" thickBot="1">
      <c r="A42" s="65">
        <v>55</v>
      </c>
      <c r="B42" s="96">
        <f>VLOOKUP(A42,Lønnstabeller!$A$2:$CG$90,ATF!$S$9-1997+2,FALSE)</f>
        <v>540500</v>
      </c>
      <c r="C42" s="66">
        <f t="shared" si="5"/>
        <v>540100</v>
      </c>
      <c r="D42" s="76">
        <f t="shared" si="6"/>
        <v>45008.3</v>
      </c>
      <c r="E42" s="76">
        <f t="shared" si="7"/>
        <v>1500.3</v>
      </c>
      <c r="F42" s="68">
        <f>ROUND(IF(B42&gt;(VLOOKUP(ATF!$S$9,Grunnbeløpstabell!$A$2:$B$128,2,FALSE)*12),VLOOKUP(ATF!$S$9,Grunnbeløpstabell!$A$2:$B$128,2,FALSE)*12,B42)*0.02,1)</f>
        <v>10810</v>
      </c>
      <c r="G42" s="76">
        <f t="shared" si="0"/>
        <v>900.8</v>
      </c>
      <c r="H42" s="77">
        <f t="shared" si="23"/>
        <v>529290</v>
      </c>
      <c r="I42" s="76">
        <f t="shared" si="24"/>
        <v>44107.5</v>
      </c>
      <c r="J42" s="76">
        <f t="shared" si="8"/>
        <v>1470.3</v>
      </c>
      <c r="K42" s="69">
        <v>55</v>
      </c>
      <c r="L42" s="70">
        <f t="shared" si="9"/>
        <v>438.2</v>
      </c>
      <c r="M42" s="70">
        <f t="shared" si="10"/>
        <v>584.29999999999995</v>
      </c>
      <c r="N42" s="71">
        <f t="shared" si="11"/>
        <v>131.5</v>
      </c>
      <c r="P42" s="82"/>
      <c r="Q42" s="83"/>
      <c r="T42" s="7"/>
      <c r="U42" s="84"/>
      <c r="V42" s="7"/>
      <c r="W42" s="85"/>
      <c r="Z42"/>
    </row>
    <row r="43" spans="1:32" ht="16" thickBot="1">
      <c r="A43" s="75">
        <v>56</v>
      </c>
      <c r="B43" s="96">
        <f>VLOOKUP(A43,Lønnstabeller!$A$2:$CG$90,ATF!$S$9-1997+2,FALSE)</f>
        <v>548600</v>
      </c>
      <c r="C43" s="66">
        <f t="shared" si="5"/>
        <v>548200</v>
      </c>
      <c r="D43" s="76">
        <f t="shared" si="6"/>
        <v>45683.3</v>
      </c>
      <c r="E43" s="76">
        <f t="shared" si="7"/>
        <v>1522.8</v>
      </c>
      <c r="F43" s="68">
        <f>ROUND(IF(B43&gt;(VLOOKUP(ATF!$S$9,Grunnbeløpstabell!$A$2:$B$128,2,FALSE)*12),VLOOKUP(ATF!$S$9,Grunnbeløpstabell!$A$2:$B$128,2,FALSE)*12,B43)*0.02,1)</f>
        <v>10972</v>
      </c>
      <c r="G43" s="76">
        <f t="shared" si="0"/>
        <v>914.3</v>
      </c>
      <c r="H43" s="77">
        <f t="shared" si="23"/>
        <v>537228</v>
      </c>
      <c r="I43" s="76">
        <f t="shared" si="24"/>
        <v>44769</v>
      </c>
      <c r="J43" s="76">
        <f t="shared" si="8"/>
        <v>1492.3</v>
      </c>
      <c r="K43" s="78">
        <v>56</v>
      </c>
      <c r="L43" s="70">
        <f t="shared" si="9"/>
        <v>444.8</v>
      </c>
      <c r="M43" s="70">
        <f t="shared" si="10"/>
        <v>593.1</v>
      </c>
      <c r="N43" s="71">
        <f t="shared" si="11"/>
        <v>133.4</v>
      </c>
      <c r="P43" s="82"/>
      <c r="Q43" s="83"/>
      <c r="R43" s="83"/>
      <c r="S43" s="7"/>
      <c r="T43" s="7"/>
      <c r="U43" s="84"/>
      <c r="V43" s="7"/>
      <c r="W43" s="85"/>
      <c r="Z43"/>
    </row>
    <row r="44" spans="1:32" ht="16" thickBot="1">
      <c r="A44" s="65">
        <v>57</v>
      </c>
      <c r="B44" s="96">
        <f>VLOOKUP(A44,Lønnstabeller!$A$2:$CG$90,ATF!$S$9-1997+2,FALSE)</f>
        <v>557100</v>
      </c>
      <c r="C44" s="66">
        <f t="shared" si="5"/>
        <v>556700</v>
      </c>
      <c r="D44" s="76">
        <f t="shared" si="6"/>
        <v>46391.7</v>
      </c>
      <c r="E44" s="76">
        <f t="shared" si="7"/>
        <v>1546.4</v>
      </c>
      <c r="F44" s="68">
        <f>ROUND(IF(B44&gt;(VLOOKUP(ATF!$S$9,Grunnbeløpstabell!$A$2:$B$128,2,FALSE)*12),VLOOKUP(ATF!$S$9,Grunnbeløpstabell!$A$2:$B$128,2,FALSE)*12,B44)*0.02,1)</f>
        <v>11142</v>
      </c>
      <c r="G44" s="76">
        <f t="shared" si="0"/>
        <v>928.5</v>
      </c>
      <c r="H44" s="77">
        <f t="shared" si="23"/>
        <v>545558</v>
      </c>
      <c r="I44" s="76">
        <f t="shared" si="24"/>
        <v>45463.199999999997</v>
      </c>
      <c r="J44" s="76">
        <f t="shared" si="8"/>
        <v>1515.4</v>
      </c>
      <c r="K44" s="69">
        <v>57</v>
      </c>
      <c r="L44" s="70">
        <f t="shared" si="9"/>
        <v>451.7</v>
      </c>
      <c r="M44" s="70">
        <f t="shared" si="10"/>
        <v>602.29999999999995</v>
      </c>
      <c r="N44" s="71">
        <f t="shared" si="11"/>
        <v>135.5</v>
      </c>
      <c r="P44" s="82"/>
      <c r="Q44" s="83"/>
      <c r="R44" s="83"/>
      <c r="S44" s="7"/>
      <c r="T44" s="7"/>
      <c r="U44" s="84"/>
      <c r="V44" s="7"/>
      <c r="W44" s="85"/>
      <c r="Z44"/>
    </row>
    <row r="45" spans="1:32" ht="16" thickBot="1">
      <c r="A45" s="75">
        <v>58</v>
      </c>
      <c r="B45" s="96">
        <f>VLOOKUP(A45,Lønnstabeller!$A$2:$CG$90,ATF!$S$9-1997+2,FALSE)</f>
        <v>565900</v>
      </c>
      <c r="C45" s="66">
        <f t="shared" si="5"/>
        <v>565500</v>
      </c>
      <c r="D45" s="76">
        <f t="shared" si="6"/>
        <v>47125</v>
      </c>
      <c r="E45" s="76">
        <f t="shared" si="7"/>
        <v>1570.8</v>
      </c>
      <c r="F45" s="68">
        <f>ROUND(IF(B45&gt;(VLOOKUP(ATF!$S$9,Grunnbeløpstabell!$A$2:$B$128,2,FALSE)*12),VLOOKUP(ATF!$S$9,Grunnbeløpstabell!$A$2:$B$128,2,FALSE)*12,B45)*0.02,1)</f>
        <v>11318</v>
      </c>
      <c r="G45" s="76">
        <f t="shared" si="0"/>
        <v>943.2</v>
      </c>
      <c r="H45" s="77">
        <f t="shared" si="23"/>
        <v>554182</v>
      </c>
      <c r="I45" s="76">
        <f t="shared" si="24"/>
        <v>46181.8</v>
      </c>
      <c r="J45" s="76">
        <f t="shared" si="8"/>
        <v>1539.4</v>
      </c>
      <c r="K45" s="78">
        <v>58</v>
      </c>
      <c r="L45" s="70">
        <f t="shared" si="9"/>
        <v>458.8</v>
      </c>
      <c r="M45" s="70">
        <f t="shared" si="10"/>
        <v>611.79999999999995</v>
      </c>
      <c r="N45" s="71">
        <f t="shared" si="11"/>
        <v>137.69999999999999</v>
      </c>
      <c r="P45" s="82"/>
      <c r="Q45" s="83"/>
      <c r="R45" s="83"/>
      <c r="S45" s="7"/>
      <c r="T45" s="7"/>
      <c r="U45" s="84"/>
      <c r="V45" s="7"/>
      <c r="W45" s="85"/>
      <c r="Z45"/>
    </row>
    <row r="46" spans="1:32" ht="16" thickBot="1">
      <c r="A46" s="65">
        <v>59</v>
      </c>
      <c r="B46" s="96">
        <f>VLOOKUP(A46,Lønnstabeller!$A$2:$CG$90,ATF!$S$9-1997+2,FALSE)</f>
        <v>575400</v>
      </c>
      <c r="C46" s="66">
        <f t="shared" si="5"/>
        <v>575000</v>
      </c>
      <c r="D46" s="76">
        <f t="shared" si="6"/>
        <v>47916.7</v>
      </c>
      <c r="E46" s="76">
        <f t="shared" si="7"/>
        <v>1597.2</v>
      </c>
      <c r="F46" s="68">
        <f>ROUND(IF(B46&gt;(VLOOKUP(ATF!$S$9,Grunnbeløpstabell!$A$2:$B$128,2,FALSE)*12),VLOOKUP(ATF!$S$9,Grunnbeløpstabell!$A$2:$B$128,2,FALSE)*12,B46)*0.02,1)</f>
        <v>11508</v>
      </c>
      <c r="G46" s="76">
        <f t="shared" si="0"/>
        <v>959</v>
      </c>
      <c r="H46" s="77">
        <f t="shared" si="23"/>
        <v>563492</v>
      </c>
      <c r="I46" s="76">
        <f t="shared" si="24"/>
        <v>46957.7</v>
      </c>
      <c r="J46" s="76">
        <f t="shared" si="8"/>
        <v>1565.3</v>
      </c>
      <c r="K46" s="69">
        <v>59</v>
      </c>
      <c r="L46" s="70">
        <f t="shared" si="9"/>
        <v>466.5</v>
      </c>
      <c r="M46" s="70">
        <f t="shared" si="10"/>
        <v>622.1</v>
      </c>
      <c r="N46" s="71">
        <f t="shared" si="11"/>
        <v>140</v>
      </c>
      <c r="P46" s="82"/>
      <c r="Q46" s="83"/>
      <c r="R46" s="83"/>
      <c r="S46" s="7"/>
      <c r="T46" s="7"/>
      <c r="U46" s="84"/>
      <c r="V46" s="7"/>
      <c r="W46" s="85"/>
      <c r="Z46"/>
    </row>
    <row r="47" spans="1:32" ht="16" thickBot="1">
      <c r="A47" s="75">
        <v>60</v>
      </c>
      <c r="B47" s="96">
        <f>VLOOKUP(A47,Lønnstabeller!$A$2:$CG$90,ATF!$S$9-1997+2,FALSE)</f>
        <v>584500</v>
      </c>
      <c r="C47" s="66">
        <f t="shared" si="5"/>
        <v>584100</v>
      </c>
      <c r="D47" s="76">
        <f t="shared" si="6"/>
        <v>48675</v>
      </c>
      <c r="E47" s="76">
        <f t="shared" si="7"/>
        <v>1622.5</v>
      </c>
      <c r="F47" s="68">
        <f>ROUND(IF(B47&gt;(VLOOKUP(ATF!$S$9,Grunnbeløpstabell!$A$2:$B$128,2,FALSE)*12),VLOOKUP(ATF!$S$9,Grunnbeløpstabell!$A$2:$B$128,2,FALSE)*12,B47)*0.02,1)</f>
        <v>11690</v>
      </c>
      <c r="G47" s="76">
        <f t="shared" si="0"/>
        <v>974.2</v>
      </c>
      <c r="H47" s="77">
        <f t="shared" si="23"/>
        <v>572410</v>
      </c>
      <c r="I47" s="76">
        <f t="shared" si="24"/>
        <v>47700.800000000003</v>
      </c>
      <c r="J47" s="76">
        <f t="shared" si="8"/>
        <v>1590</v>
      </c>
      <c r="K47" s="78">
        <v>60</v>
      </c>
      <c r="L47" s="70">
        <f t="shared" si="9"/>
        <v>473.9</v>
      </c>
      <c r="M47" s="70">
        <f t="shared" si="10"/>
        <v>631.9</v>
      </c>
      <c r="N47" s="71">
        <f t="shared" si="11"/>
        <v>142.19999999999999</v>
      </c>
      <c r="P47" s="82"/>
      <c r="Q47" s="83"/>
      <c r="R47" s="83"/>
      <c r="S47" s="7"/>
      <c r="T47" s="7"/>
      <c r="U47" s="84"/>
      <c r="V47" s="7"/>
      <c r="W47" s="85"/>
      <c r="Z47"/>
    </row>
    <row r="48" spans="1:32" ht="16" thickBot="1">
      <c r="A48" s="65">
        <v>61</v>
      </c>
      <c r="B48" s="96">
        <f>VLOOKUP(A48,Lønnstabeller!$A$2:$CG$90,ATF!$S$9-1997+2,FALSE)</f>
        <v>594500</v>
      </c>
      <c r="C48" s="66">
        <f t="shared" si="5"/>
        <v>594100</v>
      </c>
      <c r="D48" s="76">
        <f t="shared" si="6"/>
        <v>49508.3</v>
      </c>
      <c r="E48" s="76">
        <f t="shared" si="7"/>
        <v>1650.3</v>
      </c>
      <c r="F48" s="68">
        <f>ROUND(IF(B48&gt;(VLOOKUP(ATF!$S$9,Grunnbeløpstabell!$A$2:$B$128,2,FALSE)*12),VLOOKUP(ATF!$S$9,Grunnbeløpstabell!$A$2:$B$128,2,FALSE)*12,B48)*0.02,1)</f>
        <v>11890</v>
      </c>
      <c r="G48" s="76">
        <f t="shared" si="0"/>
        <v>990.8</v>
      </c>
      <c r="H48" s="77">
        <f t="shared" si="23"/>
        <v>582210</v>
      </c>
      <c r="I48" s="76">
        <f t="shared" si="24"/>
        <v>48517.5</v>
      </c>
      <c r="J48" s="76">
        <f t="shared" si="8"/>
        <v>1617.3</v>
      </c>
      <c r="K48" s="69">
        <v>61</v>
      </c>
      <c r="L48" s="70">
        <f t="shared" si="9"/>
        <v>482</v>
      </c>
      <c r="M48" s="70">
        <f t="shared" si="10"/>
        <v>642.70000000000005</v>
      </c>
      <c r="N48" s="71">
        <f t="shared" si="11"/>
        <v>144.6</v>
      </c>
      <c r="P48" s="82"/>
      <c r="Q48" s="83"/>
      <c r="R48" s="83"/>
      <c r="S48" s="7"/>
      <c r="T48" s="7"/>
      <c r="U48" s="84"/>
      <c r="V48" s="7"/>
      <c r="W48" s="85"/>
      <c r="Z48"/>
    </row>
    <row r="49" spans="1:26" ht="16" thickBot="1">
      <c r="A49" s="75">
        <v>62</v>
      </c>
      <c r="B49" s="96">
        <f>VLOOKUP(A49,Lønnstabeller!$A$2:$CG$90,ATF!$S$9-1997+2,FALSE)</f>
        <v>604900</v>
      </c>
      <c r="C49" s="66">
        <f t="shared" si="5"/>
        <v>604500</v>
      </c>
      <c r="D49" s="76">
        <f t="shared" si="6"/>
        <v>50375</v>
      </c>
      <c r="E49" s="76">
        <f>ROUND(D49/30,1)</f>
        <v>1679.2</v>
      </c>
      <c r="F49" s="68">
        <f>ROUND(IF(B49&gt;(VLOOKUP(ATF!$S$9,Grunnbeløpstabell!$A$2:$B$128,2,FALSE)*12),VLOOKUP(ATF!$S$9,Grunnbeløpstabell!$A$2:$B$128,2,FALSE)*12,B49)*0.02,1)</f>
        <v>12098</v>
      </c>
      <c r="G49" s="76">
        <f t="shared" si="0"/>
        <v>1008.2</v>
      </c>
      <c r="H49" s="77">
        <f>C49-F49</f>
        <v>592402</v>
      </c>
      <c r="I49" s="76">
        <f>ROUND(D49-G49,1)</f>
        <v>49366.8</v>
      </c>
      <c r="J49" s="76">
        <f>ROUND(I49/30,1)</f>
        <v>1645.6</v>
      </c>
      <c r="K49" s="78">
        <v>62</v>
      </c>
      <c r="L49" s="70">
        <f t="shared" si="9"/>
        <v>490.5</v>
      </c>
      <c r="M49" s="70">
        <f t="shared" si="10"/>
        <v>653.9</v>
      </c>
      <c r="N49" s="71">
        <f t="shared" si="11"/>
        <v>147.1</v>
      </c>
      <c r="P49" s="82"/>
      <c r="Q49" s="83"/>
      <c r="R49" s="83"/>
      <c r="S49" s="7"/>
      <c r="T49" s="7"/>
      <c r="U49" s="84"/>
      <c r="V49" s="7"/>
      <c r="W49" s="85"/>
      <c r="Z49"/>
    </row>
    <row r="50" spans="1:26" ht="16" thickBot="1">
      <c r="A50" s="65">
        <v>63</v>
      </c>
      <c r="B50" s="96">
        <f>VLOOKUP(A50,Lønnstabeller!$A$2:$CG$90,ATF!$S$9-1997+2,FALSE)</f>
        <v>615700</v>
      </c>
      <c r="C50" s="66">
        <f t="shared" si="5"/>
        <v>615300</v>
      </c>
      <c r="D50" s="76">
        <f t="shared" si="6"/>
        <v>51275</v>
      </c>
      <c r="E50" s="76">
        <f t="shared" si="7"/>
        <v>1709.2</v>
      </c>
      <c r="F50" s="68">
        <f>ROUND(IF(B50&gt;(VLOOKUP(ATF!$S$9,Grunnbeløpstabell!$A$2:$B$128,2,FALSE)*12),VLOOKUP(ATF!$S$9,Grunnbeløpstabell!$A$2:$B$128,2,FALSE)*12,B50)*0.02,1)</f>
        <v>12314</v>
      </c>
      <c r="G50" s="76">
        <f t="shared" si="0"/>
        <v>1026.2</v>
      </c>
      <c r="H50" s="77">
        <f t="shared" ref="H50:H58" si="25">C50-F50</f>
        <v>602986</v>
      </c>
      <c r="I50" s="76">
        <f t="shared" ref="I50:I58" si="26">ROUND(D50-G50,1)</f>
        <v>50248.800000000003</v>
      </c>
      <c r="J50" s="76">
        <f t="shared" si="8"/>
        <v>1675</v>
      </c>
      <c r="K50" s="69">
        <v>63</v>
      </c>
      <c r="L50" s="70">
        <f t="shared" si="9"/>
        <v>499.2</v>
      </c>
      <c r="M50" s="70">
        <f t="shared" si="10"/>
        <v>665.6</v>
      </c>
      <c r="N50" s="71">
        <f t="shared" si="11"/>
        <v>149.80000000000001</v>
      </c>
      <c r="P50" s="82"/>
      <c r="Q50" s="83"/>
      <c r="R50" s="83"/>
      <c r="S50" s="7"/>
      <c r="T50" s="7"/>
      <c r="U50" s="84"/>
      <c r="V50" s="7"/>
      <c r="W50" s="85"/>
      <c r="Z50"/>
    </row>
    <row r="51" spans="1:26" ht="16" thickBot="1">
      <c r="A51" s="75">
        <v>64</v>
      </c>
      <c r="B51" s="96">
        <f>VLOOKUP(A51,Lønnstabeller!$A$2:$CG$90,ATF!$S$9-1997+2,FALSE)</f>
        <v>624500</v>
      </c>
      <c r="C51" s="66">
        <f t="shared" si="5"/>
        <v>624100</v>
      </c>
      <c r="D51" s="76">
        <f t="shared" si="6"/>
        <v>52008.3</v>
      </c>
      <c r="E51" s="76">
        <f t="shared" si="7"/>
        <v>1733.6</v>
      </c>
      <c r="F51" s="68">
        <f>ROUND(IF(B51&gt;(VLOOKUP(ATF!$S$9,Grunnbeløpstabell!$A$2:$B$128,2,FALSE)*12),VLOOKUP(ATF!$S$9,Grunnbeløpstabell!$A$2:$B$128,2,FALSE)*12,B51)*0.02,1)</f>
        <v>12490</v>
      </c>
      <c r="G51" s="76">
        <f t="shared" si="0"/>
        <v>1040.8</v>
      </c>
      <c r="H51" s="77">
        <f t="shared" si="25"/>
        <v>611610</v>
      </c>
      <c r="I51" s="76">
        <f t="shared" si="26"/>
        <v>50967.5</v>
      </c>
      <c r="J51" s="76">
        <f t="shared" si="8"/>
        <v>1698.9</v>
      </c>
      <c r="K51" s="78">
        <v>64</v>
      </c>
      <c r="L51" s="70">
        <f t="shared" si="9"/>
        <v>506.4</v>
      </c>
      <c r="M51" s="70">
        <f t="shared" si="10"/>
        <v>675.1</v>
      </c>
      <c r="N51" s="71">
        <f t="shared" si="11"/>
        <v>151.9</v>
      </c>
      <c r="P51" s="276" t="s">
        <v>105</v>
      </c>
      <c r="Q51" s="276"/>
      <c r="R51" s="276"/>
      <c r="S51" s="276"/>
      <c r="T51" s="276"/>
      <c r="U51" s="276"/>
      <c r="V51" s="276"/>
      <c r="W51" s="86"/>
      <c r="Z51"/>
    </row>
    <row r="52" spans="1:26" ht="16" thickBot="1">
      <c r="A52" s="65">
        <v>65</v>
      </c>
      <c r="B52" s="96">
        <f>VLOOKUP(A52,Lønnstabeller!$A$2:$CG$90,ATF!$S$9-1997+2,FALSE)</f>
        <v>635400</v>
      </c>
      <c r="C52" s="66">
        <f t="shared" si="5"/>
        <v>635000</v>
      </c>
      <c r="D52" s="76">
        <f t="shared" si="6"/>
        <v>52916.7</v>
      </c>
      <c r="E52" s="76">
        <f t="shared" si="7"/>
        <v>1763.9</v>
      </c>
      <c r="F52" s="68">
        <f>ROUND(IF(B52&gt;(VLOOKUP(ATF!$S$9,Grunnbeløpstabell!$A$2:$B$128,2,FALSE)*12),VLOOKUP(ATF!$S$9,Grunnbeløpstabell!$A$2:$B$128,2,FALSE)*12,B52)*0.02,1)</f>
        <v>12708</v>
      </c>
      <c r="G52" s="76">
        <f t="shared" si="0"/>
        <v>1059</v>
      </c>
      <c r="H52" s="77">
        <f t="shared" si="25"/>
        <v>622292</v>
      </c>
      <c r="I52" s="76">
        <f t="shared" si="26"/>
        <v>51857.7</v>
      </c>
      <c r="J52" s="76">
        <f t="shared" si="8"/>
        <v>1728.6</v>
      </c>
      <c r="K52" s="69">
        <v>65</v>
      </c>
      <c r="L52" s="70">
        <f t="shared" si="9"/>
        <v>515.20000000000005</v>
      </c>
      <c r="M52" s="70">
        <f t="shared" si="10"/>
        <v>686.9</v>
      </c>
      <c r="N52" s="71">
        <f t="shared" si="11"/>
        <v>154.6</v>
      </c>
      <c r="P52" s="276" t="s">
        <v>106</v>
      </c>
      <c r="Q52" s="276"/>
      <c r="R52" s="276"/>
      <c r="S52" s="276"/>
      <c r="T52" s="276"/>
      <c r="U52" s="276"/>
      <c r="V52" s="276"/>
      <c r="W52" s="86"/>
      <c r="Z52"/>
    </row>
    <row r="53" spans="1:26" ht="16" thickBot="1">
      <c r="A53" s="75">
        <v>66</v>
      </c>
      <c r="B53" s="96">
        <f>VLOOKUP(A53,Lønnstabeller!$A$2:$CG$90,ATF!$S$9-1997+2,FALSE)</f>
        <v>646000</v>
      </c>
      <c r="C53" s="66">
        <f t="shared" si="5"/>
        <v>645600</v>
      </c>
      <c r="D53" s="76">
        <f t="shared" si="6"/>
        <v>53800</v>
      </c>
      <c r="E53" s="76">
        <f t="shared" si="7"/>
        <v>1793.3</v>
      </c>
      <c r="F53" s="68">
        <f>ROUND(IF(B53&gt;(VLOOKUP(ATF!$S$9,Grunnbeløpstabell!$A$2:$B$128,2,FALSE)*12),VLOOKUP(ATF!$S$9,Grunnbeløpstabell!$A$2:$B$128,2,FALSE)*12,B53)*0.02,1)</f>
        <v>12920</v>
      </c>
      <c r="G53" s="76">
        <f t="shared" si="0"/>
        <v>1076.7</v>
      </c>
      <c r="H53" s="77">
        <f t="shared" si="25"/>
        <v>632680</v>
      </c>
      <c r="I53" s="76">
        <f t="shared" si="26"/>
        <v>52723.3</v>
      </c>
      <c r="J53" s="76">
        <f t="shared" si="8"/>
        <v>1757.4</v>
      </c>
      <c r="K53" s="78">
        <v>66</v>
      </c>
      <c r="L53" s="70">
        <f t="shared" si="9"/>
        <v>523.79999999999995</v>
      </c>
      <c r="M53" s="70">
        <f t="shared" si="10"/>
        <v>698.4</v>
      </c>
      <c r="N53" s="71">
        <f t="shared" si="11"/>
        <v>157.1</v>
      </c>
      <c r="P53" s="276" t="str">
        <f>CONCATENATE("3) Folketrygdens grunnbeløp utgjør pr 1. mai ",ATF!$S$9," kr ",TEXT(VLOOKUP(ATF!$S$9,Grunnbeløpstabell!$A$2:$B$128,2,FALSE),"### ###"))</f>
        <v>3) Folketrygdens grunnbeløp utgjør pr 1. mai 2023 kr 115 011</v>
      </c>
      <c r="Q53" s="276"/>
      <c r="R53" s="276"/>
      <c r="S53" s="276"/>
      <c r="T53" s="276"/>
      <c r="U53" s="276"/>
      <c r="V53" s="276"/>
      <c r="W53" s="86"/>
      <c r="Z53"/>
    </row>
    <row r="54" spans="1:26" ht="16" thickBot="1">
      <c r="A54" s="65">
        <v>67</v>
      </c>
      <c r="B54" s="96">
        <f>VLOOKUP(A54,Lønnstabeller!$A$2:$CG$90,ATF!$S$9-1997+2,FALSE)</f>
        <v>657300</v>
      </c>
      <c r="C54" s="66">
        <f t="shared" si="5"/>
        <v>656900</v>
      </c>
      <c r="D54" s="76">
        <f t="shared" si="6"/>
        <v>54741.7</v>
      </c>
      <c r="E54" s="76">
        <f t="shared" si="7"/>
        <v>1824.7</v>
      </c>
      <c r="F54" s="68">
        <f>ROUND(IF(B54&gt;(VLOOKUP(ATF!$S$9,Grunnbeløpstabell!$A$2:$B$128,2,FALSE)*12),VLOOKUP(ATF!$S$9,Grunnbeløpstabell!$A$2:$B$128,2,FALSE)*12,B54)*0.02,1)</f>
        <v>13146</v>
      </c>
      <c r="G54" s="76">
        <f t="shared" si="0"/>
        <v>1095.5</v>
      </c>
      <c r="H54" s="77">
        <f t="shared" si="25"/>
        <v>643754</v>
      </c>
      <c r="I54" s="76">
        <f t="shared" si="26"/>
        <v>53646.2</v>
      </c>
      <c r="J54" s="76">
        <f t="shared" si="8"/>
        <v>1788.2</v>
      </c>
      <c r="K54" s="69">
        <v>67</v>
      </c>
      <c r="L54" s="70">
        <f t="shared" si="9"/>
        <v>532.9</v>
      </c>
      <c r="M54" s="70">
        <f t="shared" si="10"/>
        <v>710.6</v>
      </c>
      <c r="N54" s="71">
        <f t="shared" si="11"/>
        <v>159.9</v>
      </c>
      <c r="P54" s="276" t="s">
        <v>107</v>
      </c>
      <c r="Q54" s="276"/>
      <c r="R54" s="276"/>
      <c r="S54" s="276"/>
      <c r="T54" s="276"/>
      <c r="U54" s="276"/>
      <c r="V54" s="276"/>
      <c r="W54" s="86"/>
      <c r="Z54"/>
    </row>
    <row r="55" spans="1:26" ht="16" thickBot="1">
      <c r="A55" s="75">
        <v>68</v>
      </c>
      <c r="B55" s="96">
        <f>VLOOKUP(A55,Lønnstabeller!$A$2:$CG$90,ATF!$S$9-1997+2,FALSE)</f>
        <v>667700</v>
      </c>
      <c r="C55" s="66">
        <f t="shared" si="5"/>
        <v>667300</v>
      </c>
      <c r="D55" s="76">
        <f t="shared" si="6"/>
        <v>55608.3</v>
      </c>
      <c r="E55" s="76">
        <f t="shared" si="7"/>
        <v>1853.6</v>
      </c>
      <c r="F55" s="68">
        <f>ROUND(IF(B55&gt;(VLOOKUP(ATF!$S$9,Grunnbeløpstabell!$A$2:$B$128,2,FALSE)*12),VLOOKUP(ATF!$S$9,Grunnbeløpstabell!$A$2:$B$128,2,FALSE)*12,B55)*0.02,1)</f>
        <v>13354</v>
      </c>
      <c r="G55" s="76">
        <f t="shared" si="0"/>
        <v>1112.8</v>
      </c>
      <c r="H55" s="77">
        <f t="shared" si="25"/>
        <v>653946</v>
      </c>
      <c r="I55" s="76">
        <f t="shared" si="26"/>
        <v>54495.5</v>
      </c>
      <c r="J55" s="76">
        <f t="shared" si="8"/>
        <v>1816.5</v>
      </c>
      <c r="K55" s="78">
        <v>68</v>
      </c>
      <c r="L55" s="70">
        <f t="shared" si="9"/>
        <v>541.4</v>
      </c>
      <c r="M55" s="70">
        <f t="shared" si="10"/>
        <v>721.8</v>
      </c>
      <c r="N55" s="71">
        <f t="shared" si="11"/>
        <v>162.4</v>
      </c>
      <c r="P55" s="276" t="s">
        <v>108</v>
      </c>
      <c r="Q55" s="276"/>
      <c r="R55" s="276"/>
      <c r="S55" s="276"/>
      <c r="T55" s="276"/>
      <c r="U55" s="276"/>
      <c r="V55" s="276"/>
      <c r="W55" s="86"/>
      <c r="Z55"/>
    </row>
    <row r="56" spans="1:26" ht="16" thickBot="1">
      <c r="A56" s="65">
        <v>69</v>
      </c>
      <c r="B56" s="96">
        <f>VLOOKUP(A56,Lønnstabeller!$A$2:$CG$90,ATF!$S$9-1997+2,FALSE)</f>
        <v>679700</v>
      </c>
      <c r="C56" s="66">
        <f t="shared" si="5"/>
        <v>679300</v>
      </c>
      <c r="D56" s="76">
        <f t="shared" si="6"/>
        <v>56608.3</v>
      </c>
      <c r="E56" s="76">
        <f t="shared" si="7"/>
        <v>1886.9</v>
      </c>
      <c r="F56" s="68">
        <f>ROUND(IF(B56&gt;(VLOOKUP(ATF!$S$9,Grunnbeløpstabell!$A$2:$B$128,2,FALSE)*12),VLOOKUP(ATF!$S$9,Grunnbeløpstabell!$A$2:$B$128,2,FALSE)*12,B56)*0.02,1)</f>
        <v>13594</v>
      </c>
      <c r="G56" s="76">
        <f t="shared" si="0"/>
        <v>1132.8</v>
      </c>
      <c r="H56" s="77">
        <f t="shared" si="25"/>
        <v>665706</v>
      </c>
      <c r="I56" s="76">
        <f t="shared" si="26"/>
        <v>55475.5</v>
      </c>
      <c r="J56" s="76">
        <f t="shared" si="8"/>
        <v>1849.2</v>
      </c>
      <c r="K56" s="69">
        <v>69</v>
      </c>
      <c r="L56" s="70">
        <f t="shared" si="9"/>
        <v>551.1</v>
      </c>
      <c r="M56" s="70">
        <f t="shared" si="10"/>
        <v>734.8</v>
      </c>
      <c r="N56" s="71">
        <f t="shared" si="11"/>
        <v>165.3</v>
      </c>
      <c r="P56" s="276" t="s">
        <v>266</v>
      </c>
      <c r="Q56" s="276"/>
      <c r="R56" s="276"/>
      <c r="S56" s="276"/>
      <c r="T56" s="276"/>
      <c r="U56" s="276"/>
      <c r="V56" s="276"/>
      <c r="W56" s="87"/>
      <c r="Z56"/>
    </row>
    <row r="57" spans="1:26" ht="16" thickBot="1">
      <c r="A57" s="88">
        <v>70</v>
      </c>
      <c r="B57" s="96">
        <f>VLOOKUP(A57,Lønnstabeller!$A$2:$CG$90,ATF!$S$9-1997+2,FALSE)</f>
        <v>692400</v>
      </c>
      <c r="C57" s="66">
        <f t="shared" si="5"/>
        <v>692000</v>
      </c>
      <c r="D57" s="76">
        <f t="shared" si="6"/>
        <v>57666.7</v>
      </c>
      <c r="E57" s="76">
        <f t="shared" si="7"/>
        <v>1922.2</v>
      </c>
      <c r="F57" s="68">
        <f>ROUND(IF(B57&gt;(VLOOKUP(ATF!$S$9,Grunnbeløpstabell!$A$2:$B$128,2,FALSE)*12),VLOOKUP(ATF!$S$9,Grunnbeløpstabell!$A$2:$B$128,2,FALSE)*12,B57)*0.02,1)</f>
        <v>13848</v>
      </c>
      <c r="G57" s="76">
        <f t="shared" si="0"/>
        <v>1154</v>
      </c>
      <c r="H57" s="77">
        <f t="shared" si="25"/>
        <v>678152</v>
      </c>
      <c r="I57" s="76">
        <f t="shared" si="26"/>
        <v>56512.7</v>
      </c>
      <c r="J57" s="76">
        <f t="shared" si="8"/>
        <v>1883.8</v>
      </c>
      <c r="K57" s="89">
        <v>70</v>
      </c>
      <c r="L57" s="70">
        <f t="shared" si="9"/>
        <v>561.4</v>
      </c>
      <c r="M57" s="70">
        <f t="shared" si="10"/>
        <v>748.5</v>
      </c>
      <c r="N57" s="71">
        <f t="shared" si="11"/>
        <v>168.4</v>
      </c>
      <c r="P57" s="214" t="s">
        <v>268</v>
      </c>
      <c r="Q57" s="271" t="s">
        <v>267</v>
      </c>
      <c r="R57" s="271"/>
      <c r="S57" s="271"/>
      <c r="T57" s="271"/>
      <c r="U57" s="271"/>
      <c r="V57" s="271"/>
      <c r="Z57"/>
    </row>
    <row r="58" spans="1:26" ht="16" thickBot="1">
      <c r="A58" s="90">
        <v>71</v>
      </c>
      <c r="B58" s="96">
        <f>VLOOKUP(A58,Lønnstabeller!$A$2:$CG$90,ATF!$S$9-1997+2,FALSE)</f>
        <v>708000</v>
      </c>
      <c r="C58" s="66">
        <f t="shared" si="5"/>
        <v>707600</v>
      </c>
      <c r="D58" s="76">
        <f t="shared" si="6"/>
        <v>58966.7</v>
      </c>
      <c r="E58" s="76">
        <f t="shared" si="7"/>
        <v>1965.6</v>
      </c>
      <c r="F58" s="68">
        <f>ROUND(IF(B58&gt;(VLOOKUP(ATF!$S$9,Grunnbeløpstabell!$A$2:$B$128,2,FALSE)*12),VLOOKUP(ATF!$S$9,Grunnbeløpstabell!$A$2:$B$128,2,FALSE)*12,B58)*0.02,1)</f>
        <v>14160</v>
      </c>
      <c r="G58" s="76">
        <f t="shared" si="0"/>
        <v>1180</v>
      </c>
      <c r="H58" s="77">
        <f t="shared" si="25"/>
        <v>693440</v>
      </c>
      <c r="I58" s="76">
        <f t="shared" si="26"/>
        <v>57786.7</v>
      </c>
      <c r="J58" s="76">
        <f t="shared" si="8"/>
        <v>1926.2</v>
      </c>
      <c r="K58" s="91">
        <v>71</v>
      </c>
      <c r="L58" s="213">
        <f t="shared" si="9"/>
        <v>574.1</v>
      </c>
      <c r="M58" s="213">
        <f t="shared" si="10"/>
        <v>765.4</v>
      </c>
      <c r="N58" s="92">
        <f>ROUND(B58/1850*0.45,1)</f>
        <v>172.2</v>
      </c>
      <c r="Z58"/>
    </row>
    <row r="59" spans="1:26">
      <c r="B59" s="93"/>
      <c r="Z59"/>
    </row>
    <row r="60" spans="1:26">
      <c r="B60" s="93"/>
      <c r="Z60"/>
    </row>
    <row r="61" spans="1:26">
      <c r="B61" s="93"/>
      <c r="Z61"/>
    </row>
    <row r="62" spans="1:26">
      <c r="B62" s="93"/>
      <c r="Z62"/>
    </row>
    <row r="63" spans="1:26">
      <c r="B63" s="93"/>
      <c r="Z63"/>
    </row>
    <row r="64" spans="1:26">
      <c r="B64" s="93"/>
      <c r="Z64"/>
    </row>
    <row r="65" spans="2:26">
      <c r="B65" s="93"/>
      <c r="Z65"/>
    </row>
    <row r="66" spans="2:26">
      <c r="B66" s="93"/>
      <c r="Z66"/>
    </row>
    <row r="67" spans="2:26">
      <c r="B67" s="93"/>
      <c r="Z67"/>
    </row>
    <row r="68" spans="2:26">
      <c r="B68" s="93"/>
      <c r="Z68"/>
    </row>
    <row r="69" spans="2:26">
      <c r="B69" s="93"/>
      <c r="Z69"/>
    </row>
    <row r="70" spans="2:26">
      <c r="B70" s="93"/>
      <c r="Z70"/>
    </row>
    <row r="71" spans="2:26">
      <c r="B71" s="93"/>
      <c r="Z71"/>
    </row>
    <row r="72" spans="2:26">
      <c r="B72" s="93"/>
      <c r="Z72"/>
    </row>
    <row r="73" spans="2:26">
      <c r="B73" s="93"/>
      <c r="Z73"/>
    </row>
    <row r="74" spans="2:26">
      <c r="B74" s="93"/>
      <c r="Z74"/>
    </row>
    <row r="75" spans="2:26">
      <c r="B75" s="93"/>
      <c r="Z75"/>
    </row>
    <row r="76" spans="2:26">
      <c r="B76" s="93"/>
      <c r="Z76"/>
    </row>
    <row r="77" spans="2:26">
      <c r="B77" s="93"/>
      <c r="Z77"/>
    </row>
    <row r="78" spans="2:26">
      <c r="B78" s="93"/>
      <c r="Z78"/>
    </row>
    <row r="79" spans="2:26">
      <c r="B79" s="93"/>
      <c r="Z79"/>
    </row>
    <row r="80" spans="2:26">
      <c r="B80" s="93"/>
      <c r="Z80"/>
    </row>
    <row r="81" spans="2:26">
      <c r="B81" s="93"/>
      <c r="Z81"/>
    </row>
    <row r="82" spans="2:26">
      <c r="B82" s="93"/>
      <c r="Z82"/>
    </row>
    <row r="83" spans="2:26">
      <c r="B83" s="93"/>
      <c r="Z83"/>
    </row>
    <row r="84" spans="2:26">
      <c r="B84" s="93"/>
      <c r="Z84"/>
    </row>
    <row r="85" spans="2:26">
      <c r="B85" s="93"/>
      <c r="Z85"/>
    </row>
    <row r="86" spans="2:26">
      <c r="B86" s="93"/>
      <c r="Z86"/>
    </row>
    <row r="87" spans="2:26">
      <c r="B87" s="93"/>
      <c r="Z87"/>
    </row>
    <row r="88" spans="2:26">
      <c r="B88" s="93"/>
      <c r="Z88"/>
    </row>
    <row r="89" spans="2:26">
      <c r="Z89"/>
    </row>
    <row r="90" spans="2:26">
      <c r="Z90"/>
    </row>
    <row r="91" spans="2:26">
      <c r="Z91"/>
    </row>
    <row r="92" spans="2:26">
      <c r="Z92"/>
    </row>
    <row r="93" spans="2:26">
      <c r="Z93"/>
    </row>
    <row r="94" spans="2:26">
      <c r="Z94"/>
    </row>
    <row r="95" spans="2:26">
      <c r="Z95"/>
    </row>
    <row r="96" spans="2:26">
      <c r="Z96"/>
    </row>
    <row r="97" spans="1:26">
      <c r="Z97"/>
    </row>
    <row r="98" spans="1:26">
      <c r="Z98"/>
    </row>
    <row r="101" spans="1:26" s="31" customFormat="1">
      <c r="A101" s="8"/>
      <c r="K101" s="8"/>
      <c r="P101" s="8"/>
      <c r="Z101" s="8"/>
    </row>
    <row r="102" spans="1:26" s="31" customFormat="1">
      <c r="A102" s="8"/>
      <c r="K102" s="8"/>
      <c r="P102" s="8"/>
      <c r="Z102" s="8"/>
    </row>
    <row r="103" spans="1:26" s="31" customFormat="1">
      <c r="A103" s="8"/>
      <c r="K103" s="8"/>
      <c r="P103" s="8"/>
      <c r="Z103" s="8"/>
    </row>
    <row r="104" spans="1:26" s="12" customFormat="1" ht="13">
      <c r="A104" s="94"/>
      <c r="K104" s="94"/>
      <c r="P104" s="94"/>
      <c r="Z104" s="94"/>
    </row>
    <row r="105" spans="1:26" s="31" customFormat="1">
      <c r="A105" s="8"/>
      <c r="K105" s="8"/>
      <c r="P105" s="8"/>
      <c r="Z105" s="8"/>
    </row>
    <row r="106" spans="1:26" s="31" customFormat="1">
      <c r="A106" s="8"/>
      <c r="K106" s="8"/>
      <c r="P106" s="8"/>
      <c r="Z106" s="8"/>
    </row>
  </sheetData>
  <sheetProtection algorithmName="SHA-512" hashValue="LTyjiJHv/QMu8QtcNzbLV5B8pju5+4KKiI8nIu/imYEAZBCqA5O6bN9i2OGYt/78qLWoKdIZu7mbK3iDCNVNHA==" saltValue="h1tEflCUhmnhgPK/oh5ncA==" spinCount="100000" sheet="1" objects="1" scenarios="1" selectLockedCells="1"/>
  <mergeCells count="21">
    <mergeCell ref="Q57:V57"/>
    <mergeCell ref="AC3:AC5"/>
    <mergeCell ref="C4:E4"/>
    <mergeCell ref="H4:J4"/>
    <mergeCell ref="L4:M4"/>
    <mergeCell ref="R4:T4"/>
    <mergeCell ref="W4:Y4"/>
    <mergeCell ref="AA4:AB4"/>
    <mergeCell ref="P51:V51"/>
    <mergeCell ref="P52:V52"/>
    <mergeCell ref="P53:V53"/>
    <mergeCell ref="P54:V54"/>
    <mergeCell ref="P55:V55"/>
    <mergeCell ref="P56:V56"/>
    <mergeCell ref="A1:M1"/>
    <mergeCell ref="P1:AB1"/>
    <mergeCell ref="F3:G4"/>
    <mergeCell ref="L3:M3"/>
    <mergeCell ref="N3:N5"/>
    <mergeCell ref="U3:V4"/>
    <mergeCell ref="AA3:AB3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A37B824-91AA-43FE-9B56-7384C83C2395}">
            <xm:f>B6&gt;(VLOOKUP(ATF!$S$9,Grunnbeløpstabell!$A$2:$B$128,2,FALSE)*12)</xm:f>
            <x14:dxf>
              <fill>
                <patternFill>
                  <bgColor theme="8" tint="0.59996337778862885"/>
                </patternFill>
              </fill>
            </x14:dxf>
          </x14:cfRule>
          <xm:sqref>F6:F58</xm:sqref>
        </x14:conditionalFormatting>
        <x14:conditionalFormatting xmlns:xm="http://schemas.microsoft.com/office/excel/2006/main">
          <x14:cfRule type="expression" priority="1" id="{3A176AF8-67A5-483E-8B00-843CD1D65CEF}">
            <xm:f>B6&gt;(VLOOKUP(ATF!$S$9,Grunnbeløpstabell!$A$2:$B$128,2,FALSE)*12)</xm:f>
            <x14:dxf>
              <fill>
                <patternFill>
                  <bgColor theme="8" tint="0.59996337778862885"/>
                </patternFill>
              </fill>
            </x14:dxf>
          </x14:cfRule>
          <xm:sqref>G6:G58</xm:sqref>
        </x14:conditionalFormatting>
        <x14:conditionalFormatting xmlns:xm="http://schemas.microsoft.com/office/excel/2006/main">
          <x14:cfRule type="expression" priority="4" id="{6F3956EB-F6FE-439B-A105-340A02BFDC05}">
            <xm:f>Q6&gt;(VLOOKUP(ATF!$S$9,Grunnbeløpstabell!$A$2:$B$128,2,FALSE)*12)</xm:f>
            <x14:dxf>
              <fill>
                <patternFill>
                  <bgColor theme="8" tint="0.59996337778862885"/>
                </patternFill>
              </fill>
            </x14:dxf>
          </x14:cfRule>
          <xm:sqref>U6:U35</xm:sqref>
        </x14:conditionalFormatting>
        <x14:conditionalFormatting xmlns:xm="http://schemas.microsoft.com/office/excel/2006/main">
          <x14:cfRule type="expression" priority="2" id="{F1F04417-6A20-48F4-AE66-730BEA72A406}">
            <xm:f>Q6&gt;(VLOOKUP(ATF!$S$9,Grunnbeløpstabell!$A$2:$B$128,2,FALSE)*12)</xm:f>
            <x14:dxf>
              <fill>
                <patternFill>
                  <bgColor theme="8" tint="0.59996337778862885"/>
                </patternFill>
              </fill>
            </x14:dxf>
          </x14:cfRule>
          <xm:sqref>V6:V35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9B95-8F3E-4685-9D49-DD4471D5809E}">
  <dimension ref="A2:K54"/>
  <sheetViews>
    <sheetView workbookViewId="0">
      <selection activeCell="A12" sqref="A12:J12"/>
    </sheetView>
  </sheetViews>
  <sheetFormatPr baseColWidth="10" defaultRowHeight="15"/>
  <sheetData>
    <row r="2" spans="1:10" ht="21" customHeight="1">
      <c r="A2" s="277" t="s">
        <v>109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 customHeight="1">
      <c r="A3" t="s">
        <v>46</v>
      </c>
    </row>
    <row r="4" spans="1:10" ht="12.75" customHeight="1">
      <c r="A4" s="271" t="s">
        <v>110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>
      <c r="A5" s="271" t="s">
        <v>111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10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>
      <c r="A7" s="271" t="s">
        <v>112</v>
      </c>
      <c r="B7" s="271"/>
      <c r="C7" s="271"/>
      <c r="D7" s="271"/>
      <c r="E7" s="271"/>
      <c r="F7" s="271"/>
      <c r="G7" s="271"/>
      <c r="H7" s="271"/>
      <c r="I7" s="271"/>
      <c r="J7" s="271"/>
    </row>
    <row r="8" spans="1:10">
      <c r="A8" s="271" t="s">
        <v>113</v>
      </c>
      <c r="B8" s="271"/>
      <c r="C8" s="271"/>
      <c r="D8" s="271"/>
      <c r="E8" s="271"/>
      <c r="F8" s="271"/>
      <c r="G8" s="271"/>
      <c r="H8" s="271"/>
      <c r="I8" s="271"/>
      <c r="J8" s="271"/>
    </row>
    <row r="9" spans="1:10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>
      <c r="A10" s="271" t="s">
        <v>114</v>
      </c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>
      <c r="A11" s="271" t="s">
        <v>115</v>
      </c>
      <c r="B11" s="271"/>
      <c r="C11" s="271"/>
      <c r="D11" s="271"/>
      <c r="E11" s="271"/>
      <c r="F11" s="271"/>
      <c r="G11" s="271"/>
      <c r="H11" s="271"/>
      <c r="I11" s="271"/>
      <c r="J11" s="271"/>
    </row>
    <row r="12" spans="1:10">
      <c r="A12" s="271" t="s">
        <v>116</v>
      </c>
      <c r="B12" s="271"/>
      <c r="C12" s="271"/>
      <c r="D12" s="271"/>
      <c r="E12" s="271"/>
      <c r="F12" s="271"/>
      <c r="G12" s="271"/>
      <c r="H12" s="271"/>
      <c r="I12" s="271"/>
      <c r="J12" s="271"/>
    </row>
    <row r="13" spans="1:10">
      <c r="A13" s="271" t="s">
        <v>117</v>
      </c>
      <c r="B13" s="271"/>
      <c r="C13" s="271"/>
      <c r="D13" s="271"/>
      <c r="E13" s="271"/>
      <c r="F13" s="271"/>
      <c r="G13" s="271"/>
      <c r="H13" s="271"/>
      <c r="I13" s="271"/>
      <c r="J13" s="271"/>
    </row>
    <row r="14" spans="1:10">
      <c r="A14" s="271" t="s">
        <v>118</v>
      </c>
      <c r="B14" s="271"/>
      <c r="C14" s="271"/>
      <c r="D14" s="271"/>
      <c r="E14" s="271"/>
      <c r="F14" s="271"/>
      <c r="G14" s="271"/>
      <c r="H14" s="271"/>
      <c r="I14" s="271"/>
      <c r="J14" s="271"/>
    </row>
    <row r="15" spans="1:10">
      <c r="A15" s="271" t="s">
        <v>119</v>
      </c>
      <c r="B15" s="271"/>
      <c r="C15" s="271"/>
      <c r="D15" s="271"/>
      <c r="E15" s="271"/>
      <c r="F15" s="271"/>
      <c r="G15" s="271"/>
      <c r="H15" s="271"/>
      <c r="I15" s="271"/>
      <c r="J15" s="271"/>
    </row>
    <row r="16" spans="1:10">
      <c r="A16" s="271"/>
      <c r="B16" s="271"/>
      <c r="C16" s="271"/>
      <c r="D16" s="271"/>
      <c r="E16" s="271"/>
      <c r="F16" s="271"/>
      <c r="G16" s="271"/>
      <c r="H16" s="271"/>
      <c r="I16" s="271"/>
      <c r="J16" s="271"/>
    </row>
    <row r="17" spans="1:10">
      <c r="A17" s="271" t="s">
        <v>120</v>
      </c>
      <c r="B17" s="271"/>
      <c r="C17" s="271"/>
      <c r="D17" s="271"/>
      <c r="E17" s="271"/>
      <c r="F17" s="271"/>
      <c r="G17" s="271"/>
      <c r="H17" s="271"/>
      <c r="I17" s="271"/>
      <c r="J17" s="271"/>
    </row>
    <row r="18" spans="1:10">
      <c r="A18" s="271" t="s">
        <v>121</v>
      </c>
      <c r="B18" s="271"/>
      <c r="C18" s="271"/>
      <c r="D18" s="271"/>
      <c r="E18" s="271"/>
      <c r="F18" s="271"/>
      <c r="G18" s="271"/>
      <c r="H18" s="271"/>
      <c r="I18" s="271"/>
      <c r="J18" s="271"/>
    </row>
    <row r="19" spans="1:10">
      <c r="A19" s="271" t="s">
        <v>122</v>
      </c>
      <c r="B19" s="271"/>
      <c r="C19" s="271"/>
      <c r="D19" s="271"/>
      <c r="E19" s="271"/>
      <c r="F19" s="271"/>
      <c r="G19" s="271"/>
      <c r="H19" s="271"/>
      <c r="I19" s="271"/>
      <c r="J19" s="271"/>
    </row>
    <row r="20" spans="1:10">
      <c r="A20" s="271" t="s">
        <v>123</v>
      </c>
      <c r="B20" s="271"/>
      <c r="C20" s="271"/>
      <c r="D20" s="271"/>
      <c r="E20" s="271"/>
      <c r="F20" s="271"/>
      <c r="G20" s="271"/>
      <c r="H20" s="271"/>
      <c r="I20" s="271"/>
      <c r="J20" s="271"/>
    </row>
    <row r="21" spans="1:10">
      <c r="A21" s="271"/>
      <c r="B21" s="271"/>
      <c r="C21" s="271"/>
      <c r="D21" s="271"/>
      <c r="E21" s="271"/>
      <c r="F21" s="271"/>
      <c r="G21" s="271"/>
      <c r="H21" s="271"/>
      <c r="I21" s="271"/>
      <c r="J21" s="271"/>
    </row>
    <row r="22" spans="1:10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>
      <c r="A23" s="271" t="s">
        <v>124</v>
      </c>
      <c r="B23" s="271"/>
      <c r="C23" s="271"/>
      <c r="D23" s="271"/>
      <c r="E23" s="271"/>
      <c r="F23" s="271"/>
      <c r="G23" s="271"/>
      <c r="H23" s="271"/>
      <c r="I23" s="271"/>
      <c r="J23" s="271"/>
    </row>
    <row r="24" spans="1:10">
      <c r="A24" s="271" t="s">
        <v>204</v>
      </c>
      <c r="B24" s="271"/>
      <c r="C24" s="271"/>
      <c r="D24" s="271"/>
      <c r="E24" s="271"/>
      <c r="F24" s="271"/>
      <c r="G24" s="271"/>
      <c r="H24" s="271"/>
      <c r="I24" s="271"/>
      <c r="J24" s="271"/>
    </row>
    <row r="25" spans="1:10">
      <c r="A25" s="271" t="s">
        <v>125</v>
      </c>
      <c r="B25" s="271"/>
      <c r="C25" s="271"/>
      <c r="D25" s="271"/>
      <c r="E25" s="271"/>
      <c r="F25" s="271"/>
      <c r="G25" s="271"/>
      <c r="H25" s="271"/>
      <c r="I25" s="271"/>
      <c r="J25" s="271"/>
    </row>
    <row r="26" spans="1:10">
      <c r="A26" s="271" t="s">
        <v>126</v>
      </c>
      <c r="B26" s="271"/>
      <c r="C26" s="271"/>
      <c r="D26" s="271"/>
      <c r="E26" s="271"/>
      <c r="F26" s="271"/>
      <c r="G26" s="271"/>
      <c r="H26" s="271"/>
      <c r="I26" s="271"/>
      <c r="J26" s="271"/>
    </row>
    <row r="27" spans="1:10">
      <c r="A27" s="271"/>
      <c r="B27" s="271"/>
      <c r="C27" s="271"/>
      <c r="D27" s="271"/>
      <c r="E27" s="271"/>
      <c r="F27" s="271"/>
      <c r="G27" s="271"/>
      <c r="H27" s="271"/>
      <c r="I27" s="271"/>
      <c r="J27" s="271"/>
    </row>
    <row r="28" spans="1:10">
      <c r="A28" s="271" t="s">
        <v>127</v>
      </c>
      <c r="B28" s="271"/>
      <c r="C28" s="271"/>
      <c r="D28" s="271"/>
      <c r="E28" s="271"/>
      <c r="F28" s="271"/>
      <c r="G28" s="271"/>
      <c r="H28" s="271"/>
      <c r="I28" s="271"/>
      <c r="J28" s="271"/>
    </row>
    <row r="31" spans="1:10" ht="20">
      <c r="A31" s="277" t="s">
        <v>128</v>
      </c>
      <c r="B31" s="277"/>
      <c r="C31" s="277"/>
      <c r="D31" s="277"/>
      <c r="E31" s="277"/>
      <c r="F31" s="277"/>
      <c r="G31" s="277"/>
      <c r="H31" s="277"/>
      <c r="I31" s="277"/>
      <c r="J31" s="277"/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219</v>
      </c>
    </row>
    <row r="38" spans="1:1">
      <c r="A38" t="s">
        <v>220</v>
      </c>
    </row>
    <row r="39" spans="1:1">
      <c r="A39" t="s">
        <v>221</v>
      </c>
    </row>
    <row r="40" spans="1:1">
      <c r="A40" t="s">
        <v>133</v>
      </c>
    </row>
    <row r="41" spans="1:1">
      <c r="A41" t="s">
        <v>222</v>
      </c>
    </row>
    <row r="42" spans="1:1">
      <c r="A42" s="123" t="s">
        <v>134</v>
      </c>
    </row>
    <row r="44" spans="1:1">
      <c r="A44" t="s">
        <v>135</v>
      </c>
    </row>
    <row r="45" spans="1:1">
      <c r="A45" t="s">
        <v>136</v>
      </c>
    </row>
    <row r="46" spans="1:1">
      <c r="A46" t="s">
        <v>137</v>
      </c>
    </row>
    <row r="48" spans="1:1">
      <c r="A48" t="s">
        <v>218</v>
      </c>
    </row>
    <row r="49" spans="1:11">
      <c r="A49" t="s">
        <v>138</v>
      </c>
    </row>
    <row r="50" spans="1:11">
      <c r="A50" t="s">
        <v>139</v>
      </c>
    </row>
    <row r="51" spans="1:11">
      <c r="A51" t="s">
        <v>140</v>
      </c>
    </row>
    <row r="52" spans="1:1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>
      <c r="A53" t="s">
        <v>141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</row>
  </sheetData>
  <mergeCells count="26">
    <mergeCell ref="A28:J28"/>
    <mergeCell ref="A31:J31"/>
    <mergeCell ref="A21:J21"/>
    <mergeCell ref="A23:J23"/>
    <mergeCell ref="A24:J24"/>
    <mergeCell ref="A25:J25"/>
    <mergeCell ref="A26:J26"/>
    <mergeCell ref="A27:J27"/>
    <mergeCell ref="A20:J20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8:J8"/>
    <mergeCell ref="A2:J2"/>
    <mergeCell ref="A4:J4"/>
    <mergeCell ref="A5:J5"/>
    <mergeCell ref="A6:J6"/>
    <mergeCell ref="A7:J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D5DAD-1082-4D6D-BBFB-68C8FDFFEA94}">
  <dimension ref="A1:A17"/>
  <sheetViews>
    <sheetView workbookViewId="0">
      <selection activeCell="A18" sqref="A18"/>
    </sheetView>
  </sheetViews>
  <sheetFormatPr baseColWidth="10" defaultRowHeight="15"/>
  <sheetData>
    <row r="1" spans="1:1">
      <c r="A1" s="95" t="s">
        <v>142</v>
      </c>
    </row>
    <row r="3" spans="1:1">
      <c r="A3" t="s">
        <v>143</v>
      </c>
    </row>
    <row r="4" spans="1:1">
      <c r="A4" t="s">
        <v>153</v>
      </c>
    </row>
    <row r="5" spans="1:1">
      <c r="A5" t="s">
        <v>144</v>
      </c>
    </row>
    <row r="6" spans="1:1">
      <c r="A6" t="s">
        <v>152</v>
      </c>
    </row>
    <row r="7" spans="1:1">
      <c r="A7" t="s">
        <v>145</v>
      </c>
    </row>
    <row r="10" spans="1:1">
      <c r="A10" s="95" t="s">
        <v>146</v>
      </c>
    </row>
    <row r="12" spans="1:1">
      <c r="A12" t="s">
        <v>203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1198-684B-42A2-9F82-BD1FC92B8000}">
  <dimension ref="A1:EQ541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C2" sqref="AC2"/>
    </sheetView>
  </sheetViews>
  <sheetFormatPr baseColWidth="10" defaultColWidth="11.5" defaultRowHeight="15"/>
  <cols>
    <col min="1" max="24" width="11.5" style="8"/>
    <col min="25" max="25" width="13" style="8" bestFit="1" customWidth="1"/>
    <col min="26" max="16384" width="11.5" style="8"/>
  </cols>
  <sheetData>
    <row r="1" spans="1:147" ht="16" thickBot="1">
      <c r="A1" s="157" t="s">
        <v>236</v>
      </c>
      <c r="B1" s="158">
        <v>1997</v>
      </c>
      <c r="C1" s="158">
        <v>1998</v>
      </c>
      <c r="D1" s="158">
        <v>1999</v>
      </c>
      <c r="E1" s="158">
        <v>2000</v>
      </c>
      <c r="F1" s="158">
        <v>2001</v>
      </c>
      <c r="G1" s="158">
        <v>2002</v>
      </c>
      <c r="H1" s="158">
        <v>2003</v>
      </c>
      <c r="I1" s="158">
        <v>2004</v>
      </c>
      <c r="J1" s="158">
        <v>2005</v>
      </c>
      <c r="K1" s="158">
        <v>2006</v>
      </c>
      <c r="L1" s="158">
        <v>2007</v>
      </c>
      <c r="M1" s="158">
        <v>2008</v>
      </c>
      <c r="N1" s="158">
        <v>2009</v>
      </c>
      <c r="O1" s="158">
        <v>2010</v>
      </c>
      <c r="P1" s="158">
        <v>2011</v>
      </c>
      <c r="Q1" s="158">
        <v>2012</v>
      </c>
      <c r="R1" s="158">
        <v>2013</v>
      </c>
      <c r="S1" s="158">
        <v>2014</v>
      </c>
      <c r="T1" s="158">
        <v>2015</v>
      </c>
      <c r="U1" s="158">
        <v>2016</v>
      </c>
      <c r="V1" s="158">
        <v>2017</v>
      </c>
      <c r="W1" s="158">
        <v>2018</v>
      </c>
      <c r="X1" s="158">
        <v>2019</v>
      </c>
      <c r="Y1" s="158">
        <v>2020</v>
      </c>
      <c r="Z1" s="158">
        <v>2021</v>
      </c>
      <c r="AA1" s="158">
        <v>2022</v>
      </c>
      <c r="AB1" s="158">
        <v>2023</v>
      </c>
      <c r="AC1" s="158">
        <v>2024</v>
      </c>
      <c r="AD1" s="158">
        <v>2025</v>
      </c>
      <c r="AE1" s="158">
        <v>2026</v>
      </c>
      <c r="AF1" s="158">
        <v>2027</v>
      </c>
      <c r="AG1" s="158">
        <v>2028</v>
      </c>
      <c r="AH1" s="158">
        <v>2029</v>
      </c>
      <c r="AI1" s="158">
        <v>2030</v>
      </c>
      <c r="AJ1" s="158">
        <v>2031</v>
      </c>
      <c r="AK1" s="158">
        <v>2032</v>
      </c>
      <c r="AL1" s="158">
        <v>2033</v>
      </c>
      <c r="AM1" s="158">
        <v>2034</v>
      </c>
      <c r="AN1" s="158">
        <v>2035</v>
      </c>
      <c r="AO1" s="158">
        <v>2036</v>
      </c>
      <c r="AP1" s="158">
        <v>2037</v>
      </c>
      <c r="AQ1" s="158">
        <v>2038</v>
      </c>
      <c r="AR1" s="158">
        <v>2039</v>
      </c>
      <c r="AS1" s="158">
        <v>2040</v>
      </c>
      <c r="AT1" s="158">
        <v>2041</v>
      </c>
      <c r="AU1" s="158">
        <v>2042</v>
      </c>
      <c r="AV1" s="158">
        <v>2043</v>
      </c>
      <c r="AW1" s="158">
        <v>2044</v>
      </c>
      <c r="AX1" s="158">
        <v>2045</v>
      </c>
      <c r="AY1" s="158">
        <v>2046</v>
      </c>
      <c r="AZ1" s="158">
        <v>2047</v>
      </c>
      <c r="BA1" s="158">
        <v>2048</v>
      </c>
      <c r="BB1" s="158">
        <v>2049</v>
      </c>
      <c r="BC1" s="158">
        <v>2050</v>
      </c>
      <c r="BD1" s="158">
        <v>2051</v>
      </c>
      <c r="BE1" s="158">
        <v>2052</v>
      </c>
      <c r="BF1" s="158">
        <v>2053</v>
      </c>
      <c r="BG1" s="158">
        <v>2054</v>
      </c>
      <c r="BH1" s="158">
        <v>2055</v>
      </c>
      <c r="BI1" s="158">
        <v>2056</v>
      </c>
      <c r="BJ1" s="158">
        <v>2057</v>
      </c>
      <c r="BK1" s="158">
        <v>2058</v>
      </c>
      <c r="BL1" s="158">
        <v>2059</v>
      </c>
      <c r="BM1" s="158">
        <v>2060</v>
      </c>
      <c r="BN1" s="158">
        <v>2061</v>
      </c>
      <c r="BO1" s="158">
        <v>2062</v>
      </c>
      <c r="BP1" s="158">
        <v>2063</v>
      </c>
      <c r="BQ1" s="158">
        <v>2064</v>
      </c>
      <c r="BR1" s="158">
        <v>2065</v>
      </c>
      <c r="BS1" s="158">
        <v>2066</v>
      </c>
      <c r="BT1" s="158">
        <v>2067</v>
      </c>
      <c r="BU1" s="158">
        <v>2068</v>
      </c>
      <c r="BV1" s="158">
        <v>2069</v>
      </c>
      <c r="BW1" s="158">
        <v>2070</v>
      </c>
      <c r="BX1" s="158">
        <v>2071</v>
      </c>
      <c r="BY1" s="158">
        <v>2072</v>
      </c>
      <c r="BZ1" s="158">
        <v>2073</v>
      </c>
      <c r="CA1" s="158">
        <v>2074</v>
      </c>
      <c r="CB1" s="158">
        <v>2075</v>
      </c>
      <c r="CC1" s="158">
        <v>2076</v>
      </c>
      <c r="CD1" s="158">
        <v>2077</v>
      </c>
      <c r="CE1" s="158">
        <v>2078</v>
      </c>
      <c r="CF1" s="158">
        <v>2079</v>
      </c>
      <c r="CG1" s="158">
        <v>2080</v>
      </c>
    </row>
    <row r="2" spans="1:147">
      <c r="A2" s="159">
        <v>19</v>
      </c>
      <c r="B2" s="160">
        <v>184100</v>
      </c>
      <c r="C2" s="215">
        <v>194100</v>
      </c>
      <c r="D2" s="160">
        <v>194100</v>
      </c>
      <c r="E2" s="215">
        <v>194100</v>
      </c>
      <c r="F2" s="160">
        <v>201300</v>
      </c>
      <c r="G2" s="215">
        <v>208800</v>
      </c>
      <c r="H2" s="160">
        <v>208800</v>
      </c>
      <c r="I2" s="215">
        <v>215300</v>
      </c>
      <c r="J2" s="160">
        <v>215900</v>
      </c>
      <c r="K2" s="215">
        <v>224900</v>
      </c>
      <c r="L2" s="160">
        <v>229200</v>
      </c>
      <c r="M2" s="215">
        <v>245200</v>
      </c>
      <c r="N2" s="160">
        <v>247600</v>
      </c>
      <c r="O2" s="215">
        <v>256500</v>
      </c>
      <c r="P2" s="160">
        <v>263500</v>
      </c>
      <c r="Q2" s="215">
        <v>275500</v>
      </c>
      <c r="R2" s="160">
        <v>279700</v>
      </c>
      <c r="S2" s="215">
        <v>286200</v>
      </c>
      <c r="T2" s="160">
        <v>286900</v>
      </c>
      <c r="U2" s="215">
        <v>290200</v>
      </c>
      <c r="V2" s="160">
        <v>291200</v>
      </c>
      <c r="W2" s="215">
        <v>296300</v>
      </c>
      <c r="X2" s="160">
        <v>300300</v>
      </c>
      <c r="Y2" s="215">
        <v>301600</v>
      </c>
      <c r="Z2" s="160">
        <v>309800</v>
      </c>
      <c r="AA2" s="216">
        <v>319800</v>
      </c>
      <c r="AB2" s="160">
        <v>350800</v>
      </c>
      <c r="AC2" s="66">
        <f>IFERROR(MROUND((AB2+(AB2*(IF(Grunnbeløpstabell!$G$1&lt;&gt;"Egendefinert årlig prisstigning",ATF!$S$13,VLOOKUP($AC$1,Grunnbeløpstabell!$A$2:$L$128,3,FALSE))/100)))/100,1)*100,0)</f>
        <v>361900</v>
      </c>
      <c r="AD2" s="66">
        <f>IFERROR(MROUND((AC2+(AC2*(IF(Grunnbeløpstabell!$G$1&lt;&gt;"Egendefinert årlig prisstigning",ATF!$S$13,VLOOKUP($AD$1,Grunnbeløpstabell!$A$2:$L$128,3,FALSE))/100)))/100,1)*100,0)</f>
        <v>373400</v>
      </c>
      <c r="AE2" s="66">
        <f>IFERROR(MROUND((AD2+(AD2*(IF(Grunnbeløpstabell!$G$1&lt;&gt;"Egendefinert årlig prisstigning",ATF!$S$13,VLOOKUP($AE$1,Grunnbeløpstabell!$A$2:$L$128,3,FALSE))/100)))/100,1)*100,0)</f>
        <v>385200</v>
      </c>
      <c r="AF2" s="66">
        <f>IFERROR(MROUND((AE2+(AE2*(IF(Grunnbeløpstabell!$G$1&lt;&gt;"Egendefinert årlig prisstigning",ATF!$S$13,VLOOKUP($AF$1,Grunnbeløpstabell!$A$2:$L$128,3,FALSE))/100)))/100,1)*100,0)</f>
        <v>397400</v>
      </c>
      <c r="AG2" s="66">
        <f>IFERROR(MROUND((AF2+(AF2*(IF(Grunnbeløpstabell!$G$1&lt;&gt;"Egendefinert årlig prisstigning",ATF!$S$13,VLOOKUP($AG$1,Grunnbeløpstabell!$A$2:$L$128,3,FALSE))/100)))/100,1)*100,0)</f>
        <v>410000</v>
      </c>
      <c r="AH2" s="66">
        <f>IFERROR(MROUND((AG2+(AG2*(IF(Grunnbeløpstabell!$G$1&lt;&gt;"Egendefinert årlig prisstigning",ATF!$S$13,VLOOKUP($AH$1,Grunnbeløpstabell!$A$2:$L$128,3,FALSE))/100)))/100,1)*100,0)</f>
        <v>423000</v>
      </c>
      <c r="AI2" s="66">
        <f>IFERROR(MROUND((AH2+(AH2*(IF(Grunnbeløpstabell!$G$1&lt;&gt;"Egendefinert årlig prisstigning",ATF!$S$13,VLOOKUP($AI$1,Grunnbeløpstabell!$A$2:$L$128,3,FALSE))/100)))/100,1)*100,0)</f>
        <v>436400</v>
      </c>
      <c r="AJ2" s="66">
        <f>IFERROR(MROUND((AI2+(AI2*(IF(Grunnbeløpstabell!$G$1&lt;&gt;"Egendefinert årlig prisstigning",ATF!$S$13,VLOOKUP($AJ$1,Grunnbeløpstabell!$A$2:$L$128,3,FALSE))/100)))/100,1)*100,0)</f>
        <v>450200</v>
      </c>
      <c r="AK2" s="66">
        <f>IFERROR(MROUND((AJ2+(AJ2*(IF(Grunnbeløpstabell!$G$1&lt;&gt;"Egendefinert årlig prisstigning",ATF!$S$13,VLOOKUP($AK$1,Grunnbeløpstabell!$A$2:$L$128,3,FALSE))/100)))/100,1)*100,0)</f>
        <v>464500</v>
      </c>
      <c r="AL2" s="66">
        <f>IFERROR(MROUND((AK2+(AK2*(IF(Grunnbeløpstabell!$G$1&lt;&gt;"Egendefinert årlig prisstigning",ATF!$S$13,VLOOKUP($AL$1,Grunnbeløpstabell!$A$2:$L$128,3,FALSE))/100)))/100,1)*100,0)</f>
        <v>479200</v>
      </c>
      <c r="AM2" s="66">
        <f>IFERROR(MROUND((AL2+(AL2*(IF(Grunnbeløpstabell!$G$1&lt;&gt;"Egendefinert årlig prisstigning",ATF!$S$13,VLOOKUP($AM$1,Grunnbeløpstabell!$A$2:$L$128,3,FALSE))/100)))/100,1)*100,0)</f>
        <v>494400</v>
      </c>
      <c r="AN2" s="66">
        <f>IFERROR(MROUND((AM2+(AM2*(IF(Grunnbeløpstabell!$G$1&lt;&gt;"Egendefinert årlig prisstigning",ATF!$S$13,VLOOKUP($AN$1,Grunnbeløpstabell!$A$2:$L$128,3,FALSE))/100)))/100,1)*100,0)</f>
        <v>510100</v>
      </c>
      <c r="AO2" s="66">
        <f>IFERROR(MROUND((AN2+(AN2*(IF(Grunnbeløpstabell!$G$1&lt;&gt;"Egendefinert årlig prisstigning",ATF!$S$13,VLOOKUP($AO$1,Grunnbeløpstabell!$A$2:$L$128,3,FALSE))/100)))/100,1)*100,0)</f>
        <v>526300</v>
      </c>
      <c r="AP2" s="66">
        <f>IFERROR(MROUND((AO2+(AO2*(IF(Grunnbeløpstabell!$G$1&lt;&gt;"Egendefinert årlig prisstigning",ATF!$S$13,VLOOKUP($AP$1,Grunnbeløpstabell!$A$2:$L$128,3,FALSE))/100)))/100,1)*100,0)</f>
        <v>543000</v>
      </c>
      <c r="AQ2" s="66">
        <f>IFERROR(MROUND((AP2+(AP2*(IF(Grunnbeløpstabell!$G$1&lt;&gt;"Egendefinert årlig prisstigning",ATF!$S$13,VLOOKUP($AQ$1,Grunnbeløpstabell!$A$2:$L$128,3,FALSE))/100)))/100,1)*100,0)</f>
        <v>560200</v>
      </c>
      <c r="AR2" s="66">
        <f>IFERROR(MROUND((AQ2+(AQ2*(IF(Grunnbeløpstabell!$G$1&lt;&gt;"Egendefinert årlig prisstigning",ATF!$S$13,VLOOKUP($AR$1,Grunnbeløpstabell!$A$2:$L$128,3,FALSE))/100)))/100,1)*100,0)</f>
        <v>578000</v>
      </c>
      <c r="AS2" s="66">
        <f>IFERROR(MROUND((AR2+(AR2*(IF(Grunnbeløpstabell!$G$1&lt;&gt;"Egendefinert årlig prisstigning",ATF!$S$13,VLOOKUP($AS$1,Grunnbeløpstabell!$A$2:$L$128,3,FALSE))/100)))/100,1)*100,0)</f>
        <v>596300</v>
      </c>
      <c r="AT2" s="66">
        <f>IFERROR(MROUND((AS2+(AS2*(IF(Grunnbeløpstabell!$G$1&lt;&gt;"Egendefinert årlig prisstigning",ATF!$S$13,VLOOKUP($AT$1,Grunnbeløpstabell!$A$2:$L$128,3,FALSE))/100)))/100,1)*100,0)</f>
        <v>615200</v>
      </c>
      <c r="AU2" s="66">
        <f>IFERROR(MROUND((AT2+(AT2*(IF(Grunnbeløpstabell!$G$1&lt;&gt;"Egendefinert årlig prisstigning",ATF!$S$13,VLOOKUP($AU$1,Grunnbeløpstabell!$A$2:$L$128,3,FALSE))/100)))/100,1)*100,0)</f>
        <v>634700</v>
      </c>
      <c r="AV2" s="66">
        <f>IFERROR(MROUND((AU2+(AU2*(IF(Grunnbeløpstabell!$G$1&lt;&gt;"Egendefinert årlig prisstigning",ATF!$S$13,VLOOKUP($AV$1,Grunnbeløpstabell!$A$2:$L$128,3,FALSE))/100)))/100,1)*100,0)</f>
        <v>654800</v>
      </c>
      <c r="AW2" s="66">
        <f>IFERROR(MROUND((AV2+(AV2*(IF(Grunnbeløpstabell!$G$1&lt;&gt;"Egendefinert årlig prisstigning",ATF!$S$13,VLOOKUP($AW$1,Grunnbeløpstabell!$A$2:$L$128,3,FALSE))/100)))/100,1)*100,0)</f>
        <v>675600</v>
      </c>
      <c r="AX2" s="66">
        <f>IFERROR(MROUND((AW2+(AW2*(IF(Grunnbeløpstabell!$G$1&lt;&gt;"Egendefinert årlig prisstigning",ATF!$S$13,VLOOKUP($AX$1,Grunnbeløpstabell!$A$2:$L$128,3,FALSE))/100)))/100,1)*100,0)</f>
        <v>697000</v>
      </c>
      <c r="AY2" s="66">
        <f>IFERROR(MROUND((AX2+(AX2*(IF(Grunnbeløpstabell!$G$1&lt;&gt;"Egendefinert årlig prisstigning",ATF!$S$13,VLOOKUP($AY$1,Grunnbeløpstabell!$A$2:$L$128,3,FALSE))/100)))/100,1)*100,0)</f>
        <v>719100</v>
      </c>
      <c r="AZ2" s="66">
        <f>IFERROR(MROUND((AY2+(AY2*(IF(Grunnbeløpstabell!$G$1&lt;&gt;"Egendefinert årlig prisstigning",ATF!$S$13,VLOOKUP($AZ$1,Grunnbeløpstabell!$A$2:$L$128,3,FALSE))/100)))/100,1)*100,0)</f>
        <v>741900</v>
      </c>
      <c r="BA2" s="66">
        <f>IFERROR(MROUND((AZ2+(AZ2*(IF(Grunnbeløpstabell!$G$1&lt;&gt;"Egendefinert årlig prisstigning",ATF!$S$13,VLOOKUP($BA$1,Grunnbeløpstabell!$A$2:$L$128,3,FALSE))/100)))/100,1)*100,0)</f>
        <v>765400</v>
      </c>
      <c r="BB2" s="66">
        <f>IFERROR(MROUND((BA2+(BA2*(IF(Grunnbeløpstabell!$G$1&lt;&gt;"Egendefinert årlig prisstigning",ATF!$S$13,VLOOKUP($BB$1,Grunnbeløpstabell!$A$2:$L$128,3,FALSE))/100)))/100,1)*100,0)</f>
        <v>789700</v>
      </c>
      <c r="BC2" s="66">
        <f>IFERROR(MROUND((BB2+(BB2*(IF(Grunnbeløpstabell!$G$1&lt;&gt;"Egendefinert årlig prisstigning",ATF!$S$13,VLOOKUP($BC$1,Grunnbeløpstabell!$A$2:$L$128,3,FALSE))/100)))/100,1)*100,0)</f>
        <v>814700</v>
      </c>
      <c r="BD2" s="66">
        <f>IFERROR(MROUND((BC2+(BC2*(IF(Grunnbeløpstabell!$G$1&lt;&gt;"Egendefinert årlig prisstigning",ATF!$S$13,VLOOKUP($BD$1,Grunnbeløpstabell!$A$2:$L$128,3,FALSE))/100)))/100,1)*100,0)</f>
        <v>840500</v>
      </c>
      <c r="BE2" s="66">
        <f>IFERROR(MROUND((BD2+(BD2*(IF(Grunnbeløpstabell!$G$1&lt;&gt;"Egendefinert årlig prisstigning",ATF!$S$13,VLOOKUP($BE$1,Grunnbeløpstabell!$A$2:$L$128,3,FALSE))/100)))/100,1)*100,0)</f>
        <v>867100</v>
      </c>
      <c r="BF2" s="66">
        <f>IFERROR(MROUND((BE2+(BE2*(IF(Grunnbeløpstabell!$G$1&lt;&gt;"Egendefinert årlig prisstigning",ATF!$S$13,VLOOKUP($BF$1,Grunnbeløpstabell!$A$2:$L$128,3,FALSE))/100)))/100,1)*100,0)</f>
        <v>894600</v>
      </c>
      <c r="BG2" s="66">
        <f>IFERROR(MROUND((BF2+(BF2*(IF(Grunnbeløpstabell!$G$1&lt;&gt;"Egendefinert årlig prisstigning",ATF!$S$13,VLOOKUP($BG$1,Grunnbeløpstabell!$A$2:$L$128,3,FALSE))/100)))/100,1)*100,0)</f>
        <v>923000</v>
      </c>
      <c r="BH2" s="66">
        <f>IFERROR(MROUND((BG2+(BG2*(IF(Grunnbeløpstabell!$G$1&lt;&gt;"Egendefinert årlig prisstigning",ATF!$S$13,VLOOKUP($BH$1,Grunnbeløpstabell!$A$2:$L$128,3,FALSE))/100)))/100,1)*100,0)</f>
        <v>952300</v>
      </c>
      <c r="BI2" s="66">
        <f>IFERROR(MROUND((BH2+(BH2*(IF(Grunnbeløpstabell!$G$1&lt;&gt;"Egendefinert årlig prisstigning",ATF!$S$13,VLOOKUP($BI$1,Grunnbeløpstabell!$A$2:$L$128,3,FALSE))/100)))/100,1)*100,0)</f>
        <v>982500</v>
      </c>
      <c r="BJ2" s="66">
        <f>IFERROR(MROUND((BI2+(BI2*(IF(Grunnbeløpstabell!$G$1&lt;&gt;"Egendefinert årlig prisstigning",ATF!$S$13,VLOOKUP($BJ$1,Grunnbeløpstabell!$A$2:$L$128,3,FALSE))/100)))/100,1)*100,0)</f>
        <v>1013600</v>
      </c>
      <c r="BK2" s="66">
        <f>IFERROR(MROUND((BJ2+(BJ2*(IF(Grunnbeløpstabell!$G$1&lt;&gt;"Egendefinert årlig prisstigning",ATF!$S$13,VLOOKUP($BK$1,Grunnbeløpstabell!$A$2:$L$128,3,FALSE))/100)))/100,1)*100,0)</f>
        <v>1045700</v>
      </c>
      <c r="BL2" s="66">
        <f>IFERROR(MROUND((BK2+(BK2*(IF(Grunnbeløpstabell!$G$1&lt;&gt;"Egendefinert årlig prisstigning",ATF!$S$13,VLOOKUP($BL$1,Grunnbeløpstabell!$A$2:$L$128,3,FALSE))/100)))/100,1)*100,0)</f>
        <v>1078800</v>
      </c>
      <c r="BM2" s="66">
        <f>IFERROR(MROUND((BL2+(BL2*(IF(Grunnbeløpstabell!$G$1&lt;&gt;"Egendefinert årlig prisstigning",ATF!$S$13,VLOOKUP($BM$1,Grunnbeløpstabell!$A$2:$L$128,3,FALSE))/100)))/100,1)*100,0)</f>
        <v>1113000</v>
      </c>
      <c r="BN2" s="66">
        <f>IFERROR(MROUND((BM2+(BM2*(IF(Grunnbeløpstabell!$G$1&lt;&gt;"Egendefinert årlig prisstigning",ATF!$S$13,VLOOKUP($BN$1,Grunnbeløpstabell!$A$2:$L$128,3,FALSE))/100)))/100,1)*100,0)</f>
        <v>1148300</v>
      </c>
      <c r="BO2" s="66">
        <f>IFERROR(MROUND((BN2+(BN2*(IF(Grunnbeløpstabell!$G$1&lt;&gt;"Egendefinert årlig prisstigning",ATF!$S$13,VLOOKUP($BO$1,Grunnbeløpstabell!$A$2:$L$128,3,FALSE))/100)))/100,1)*100,0)</f>
        <v>1184700</v>
      </c>
      <c r="BP2" s="66">
        <f>IFERROR(MROUND((BO2+(BO2*(IF(Grunnbeløpstabell!$G$1&lt;&gt;"Egendefinert årlig prisstigning",ATF!$S$13,VLOOKUP($BP$1,Grunnbeløpstabell!$A$2:$L$128,3,FALSE))/100)))/100,1)*100,0)</f>
        <v>1222300</v>
      </c>
      <c r="BQ2" s="66">
        <f>IFERROR(MROUND((BP2+(BP2*(IF(Grunnbeløpstabell!$G$1&lt;&gt;"Egendefinert årlig prisstigning",ATF!$S$13,VLOOKUP($BQ$1,Grunnbeløpstabell!$A$2:$L$128,3,FALSE))/100)))/100,1)*100,0)</f>
        <v>1261000</v>
      </c>
      <c r="BR2" s="66">
        <f>IFERROR(MROUND((BQ2+(BQ2*(IF(Grunnbeløpstabell!$G$1&lt;&gt;"Egendefinert årlig prisstigning",ATF!$S$13,VLOOKUP($BR$1,Grunnbeløpstabell!$A$2:$L$128,3,FALSE))/100)))/100,1)*100,0)</f>
        <v>1301000</v>
      </c>
      <c r="BS2" s="66">
        <f>IFERROR(MROUND((BR2+(BR2*(IF(Grunnbeløpstabell!$G$1&lt;&gt;"Egendefinert årlig prisstigning",ATF!$S$13,VLOOKUP($BS$1,Grunnbeløpstabell!$A$2:$L$128,3,FALSE))/100)))/100,1)*100,0)</f>
        <v>1342200</v>
      </c>
      <c r="BT2" s="66">
        <f>IFERROR(MROUND((BS2+(BS2*(IF(Grunnbeløpstabell!$G$1&lt;&gt;"Egendefinert årlig prisstigning",ATF!$S$13,VLOOKUP($BT$1,Grunnbeløpstabell!$A$2:$L$128,3,FALSE))/100)))/100,1)*100,0)</f>
        <v>1384700</v>
      </c>
      <c r="BU2" s="66">
        <f>IFERROR(MROUND((BT2+(BT2*(IF(Grunnbeløpstabell!$G$1&lt;&gt;"Egendefinert årlig prisstigning",ATF!$S$13,VLOOKUP($BU$1,Grunnbeløpstabell!$A$2:$L$128,3,FALSE))/100)))/100,1)*100,0)</f>
        <v>1428600</v>
      </c>
      <c r="BV2" s="66">
        <f>IFERROR(MROUND((BU2+(BU2*(IF(Grunnbeløpstabell!$G$1&lt;&gt;"Egendefinert årlig prisstigning",ATF!$S$13,VLOOKUP($BV$1,Grunnbeløpstabell!$A$2:$L$128,3,FALSE))/100)))/100,1)*100,0)</f>
        <v>1473900</v>
      </c>
      <c r="BW2" s="66">
        <f>IFERROR(MROUND((BV2+(BV2*(IF(Grunnbeløpstabell!$G$1&lt;&gt;"Egendefinert årlig prisstigning",ATF!$S$13,VLOOKUP($BW$1,Grunnbeløpstabell!$A$2:$L$128,3,FALSE))/100)))/100,1)*100,0)</f>
        <v>1520600</v>
      </c>
      <c r="BX2" s="66">
        <f>IFERROR(MROUND((BW2+(BW2*(IF(Grunnbeløpstabell!$G$1&lt;&gt;"Egendefinert årlig prisstigning",ATF!$S$13,VLOOKUP($BX$1,Grunnbeløpstabell!$A$2:$L$128,3,FALSE))/100)))/100,1)*100,0)</f>
        <v>1568800</v>
      </c>
      <c r="BY2" s="66">
        <f>IFERROR(MROUND((BX2+(BX2*(IF(Grunnbeløpstabell!$G$1&lt;&gt;"Egendefinert årlig prisstigning",ATF!$S$13,VLOOKUP($BY$1,Grunnbeløpstabell!$A$2:$L$128,3,FALSE))/100)))/100,1)*100,0)</f>
        <v>1618500</v>
      </c>
      <c r="BZ2" s="66">
        <f>IFERROR(MROUND((BY2+(BY2*(IF(Grunnbeløpstabell!$G$1&lt;&gt;"Egendefinert årlig prisstigning",ATF!$S$13,VLOOKUP($BZ$1,Grunnbeløpstabell!$A$2:$L$128,3,FALSE))/100)))/100,1)*100,0)</f>
        <v>1669800</v>
      </c>
      <c r="CA2" s="66">
        <f>IFERROR(MROUND((BZ2+(BZ2*(IF(Grunnbeløpstabell!$G$1&lt;&gt;"Egendefinert årlig prisstigning",ATF!$S$13,VLOOKUP($CA$1,Grunnbeløpstabell!$A$2:$L$128,3,FALSE))/100)))/100,1)*100,0)</f>
        <v>1722700</v>
      </c>
      <c r="CB2" s="66">
        <f>IFERROR(MROUND((CA2+(CA2*(IF(Grunnbeløpstabell!$G$1&lt;&gt;"Egendefinert årlig prisstigning",ATF!$S$13,VLOOKUP($CB$1,Grunnbeløpstabell!$A$2:$L$128,3,FALSE))/100)))/100,1)*100,0)</f>
        <v>1777300</v>
      </c>
      <c r="CC2" s="66">
        <f>IFERROR(MROUND((CB2+(CB2*(IF(Grunnbeløpstabell!$G$1&lt;&gt;"Egendefinert årlig prisstigning",ATF!$S$13,VLOOKUP($CC$1,Grunnbeløpstabell!$A$2:$L$128,3,FALSE))/100)))/100,1)*100,0)</f>
        <v>1833600</v>
      </c>
      <c r="CD2" s="66">
        <f>IFERROR(MROUND((CC2+(CC2*(IF(Grunnbeløpstabell!$G$1&lt;&gt;"Egendefinert årlig prisstigning",ATF!$S$13,VLOOKUP($CD$1,Grunnbeløpstabell!$A$2:$L$128,3,FALSE))/100)))/100,1)*100,0)</f>
        <v>1891700</v>
      </c>
      <c r="CE2" s="66">
        <f>IFERROR(MROUND((CD2+(CD2*(IF(Grunnbeløpstabell!$G$1&lt;&gt;"Egendefinert årlig prisstigning",ATF!$S$13,VLOOKUP($CE$1,Grunnbeløpstabell!$A$2:$L$128,3,FALSE))/100)))/100,1)*100,0)</f>
        <v>1951700</v>
      </c>
      <c r="CF2" s="66">
        <f>IFERROR(MROUND((CE2+(CE2*(IF(Grunnbeløpstabell!$G$1&lt;&gt;"Egendefinert årlig prisstigning",ATF!$S$13,VLOOKUP($CF$1,Grunnbeløpstabell!$A$2:$L$128,3,FALSE))/100)))/100,1)*100,0)</f>
        <v>2013600</v>
      </c>
      <c r="CG2" s="66">
        <f>IFERROR(MROUND((CF2+(CF2*(IF(Grunnbeløpstabell!$G$1&lt;&gt;"Egendefinert årlig prisstigning",ATF!$S$13,VLOOKUP($CG$1,Grunnbeløpstabell!$A$2:$L$128,3,FALSE))/100)))/100,1)*100,0)</f>
        <v>2077400</v>
      </c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</row>
    <row r="3" spans="1:147">
      <c r="A3" s="159">
        <v>20</v>
      </c>
      <c r="B3" s="160">
        <v>187700</v>
      </c>
      <c r="C3" s="215">
        <v>197700</v>
      </c>
      <c r="D3" s="160">
        <v>197700</v>
      </c>
      <c r="E3" s="215">
        <v>197700</v>
      </c>
      <c r="F3" s="160">
        <v>204900</v>
      </c>
      <c r="G3" s="215">
        <v>212400</v>
      </c>
      <c r="H3" s="160">
        <v>212400</v>
      </c>
      <c r="I3" s="215">
        <v>218900</v>
      </c>
      <c r="J3" s="160">
        <v>219300</v>
      </c>
      <c r="K3" s="215">
        <v>228300</v>
      </c>
      <c r="L3" s="160">
        <v>232600</v>
      </c>
      <c r="M3" s="215">
        <v>248600</v>
      </c>
      <c r="N3" s="160">
        <v>251000</v>
      </c>
      <c r="O3" s="215">
        <v>260000</v>
      </c>
      <c r="P3" s="160">
        <v>267000</v>
      </c>
      <c r="Q3" s="215">
        <v>279000</v>
      </c>
      <c r="R3" s="160">
        <v>283200</v>
      </c>
      <c r="S3" s="215">
        <v>289700</v>
      </c>
      <c r="T3" s="160">
        <v>290400</v>
      </c>
      <c r="U3" s="215">
        <v>293700</v>
      </c>
      <c r="V3" s="160">
        <v>294700</v>
      </c>
      <c r="W3" s="215">
        <v>299800</v>
      </c>
      <c r="X3" s="160">
        <v>303800</v>
      </c>
      <c r="Y3" s="215">
        <v>305100</v>
      </c>
      <c r="Z3" s="160">
        <v>313300</v>
      </c>
      <c r="AA3" s="215">
        <v>323300</v>
      </c>
      <c r="AB3" s="160">
        <v>354300</v>
      </c>
      <c r="AC3" s="66">
        <f>IFERROR(MROUND((AB3+(AB3*(IF(Grunnbeløpstabell!$G$1&lt;&gt;"Egendefinert årlig prisstigning",ATF!$S$13,VLOOKUP($AC$1,Grunnbeløpstabell!$A$2:$L$128,3,FALSE))/100)))/100,1)*100,0)</f>
        <v>365500</v>
      </c>
      <c r="AD3" s="66">
        <f>IFERROR(MROUND((AC3+(AC3*(IF(Grunnbeløpstabell!$G$1&lt;&gt;"Egendefinert årlig prisstigning",ATF!$S$13,VLOOKUP($AD$1,Grunnbeløpstabell!$A$2:$L$128,3,FALSE))/100)))/100,1)*100,0)</f>
        <v>377100</v>
      </c>
      <c r="AE3" s="66">
        <f>IFERROR(MROUND((AD3+(AD3*(IF(Grunnbeløpstabell!$G$1&lt;&gt;"Egendefinert årlig prisstigning",ATF!$S$13,VLOOKUP($AE$1,Grunnbeløpstabell!$A$2:$L$128,3,FALSE))/100)))/100,1)*100,0)</f>
        <v>389100</v>
      </c>
      <c r="AF3" s="66">
        <f>IFERROR(MROUND((AE3+(AE3*(IF(Grunnbeløpstabell!$G$1&lt;&gt;"Egendefinert årlig prisstigning",ATF!$S$13,VLOOKUP($AF$1,Grunnbeløpstabell!$A$2:$L$128,3,FALSE))/100)))/100,1)*100,0)</f>
        <v>401400</v>
      </c>
      <c r="AG3" s="66">
        <f>IFERROR(MROUND((AF3+(AF3*(IF(Grunnbeløpstabell!$G$1&lt;&gt;"Egendefinert årlig prisstigning",ATF!$S$13,VLOOKUP($AG$1,Grunnbeløpstabell!$A$2:$L$128,3,FALSE))/100)))/100,1)*100,0)</f>
        <v>414100</v>
      </c>
      <c r="AH3" s="66">
        <f>IFERROR(MROUND((AG3+(AG3*(IF(Grunnbeløpstabell!$G$1&lt;&gt;"Egendefinert årlig prisstigning",ATF!$S$13,VLOOKUP($AH$1,Grunnbeløpstabell!$A$2:$L$128,3,FALSE))/100)))/100,1)*100,0)</f>
        <v>427200</v>
      </c>
      <c r="AI3" s="66">
        <f>IFERROR(MROUND((AH3+(AH3*(IF(Grunnbeløpstabell!$G$1&lt;&gt;"Egendefinert årlig prisstigning",ATF!$S$13,VLOOKUP($AI$1,Grunnbeløpstabell!$A$2:$L$128,3,FALSE))/100)))/100,1)*100,0)</f>
        <v>440700</v>
      </c>
      <c r="AJ3" s="66">
        <f>IFERROR(MROUND((AI3+(AI3*(IF(Grunnbeløpstabell!$G$1&lt;&gt;"Egendefinert årlig prisstigning",ATF!$S$13,VLOOKUP($AJ$1,Grunnbeløpstabell!$A$2:$L$128,3,FALSE))/100)))/100,1)*100,0)</f>
        <v>454700</v>
      </c>
      <c r="AK3" s="66">
        <f>IFERROR(MROUND((AJ3+(AJ3*(IF(Grunnbeløpstabell!$G$1&lt;&gt;"Egendefinert årlig prisstigning",ATF!$S$13,VLOOKUP($AK$1,Grunnbeløpstabell!$A$2:$L$128,3,FALSE))/100)))/100,1)*100,0)</f>
        <v>469100</v>
      </c>
      <c r="AL3" s="66">
        <f>IFERROR(MROUND((AK3+(AK3*(IF(Grunnbeløpstabell!$G$1&lt;&gt;"Egendefinert årlig prisstigning",ATF!$S$13,VLOOKUP($AL$1,Grunnbeløpstabell!$A$2:$L$128,3,FALSE))/100)))/100,1)*100,0)</f>
        <v>484000</v>
      </c>
      <c r="AM3" s="66">
        <f>IFERROR(MROUND((AL3+(AL3*(IF(Grunnbeløpstabell!$G$1&lt;&gt;"Egendefinert årlig prisstigning",ATF!$S$13,VLOOKUP($AM$1,Grunnbeløpstabell!$A$2:$L$128,3,FALSE))/100)))/100,1)*100,0)</f>
        <v>499300</v>
      </c>
      <c r="AN3" s="66">
        <f>IFERROR(MROUND((AM3+(AM3*(IF(Grunnbeløpstabell!$G$1&lt;&gt;"Egendefinert årlig prisstigning",ATF!$S$13,VLOOKUP($AN$1,Grunnbeløpstabell!$A$2:$L$128,3,FALSE))/100)))/100,1)*100,0)</f>
        <v>515100</v>
      </c>
      <c r="AO3" s="66">
        <f>IFERROR(MROUND((AN3+(AN3*(IF(Grunnbeløpstabell!$G$1&lt;&gt;"Egendefinert årlig prisstigning",ATF!$S$13,VLOOKUP($AO$1,Grunnbeløpstabell!$A$2:$L$128,3,FALSE))/100)))/100,1)*100,0)</f>
        <v>531400</v>
      </c>
      <c r="AP3" s="66">
        <f>IFERROR(MROUND((AO3+(AO3*(IF(Grunnbeløpstabell!$G$1&lt;&gt;"Egendefinert årlig prisstigning",ATF!$S$13,VLOOKUP($AP$1,Grunnbeløpstabell!$A$2:$L$128,3,FALSE))/100)))/100,1)*100,0)</f>
        <v>548200</v>
      </c>
      <c r="AQ3" s="66">
        <f>IFERROR(MROUND((AP3+(AP3*(IF(Grunnbeløpstabell!$G$1&lt;&gt;"Egendefinert årlig prisstigning",ATF!$S$13,VLOOKUP($AQ$1,Grunnbeløpstabell!$A$2:$L$128,3,FALSE))/100)))/100,1)*100,0)</f>
        <v>565600</v>
      </c>
      <c r="AR3" s="66">
        <f>IFERROR(MROUND((AQ3+(AQ3*(IF(Grunnbeløpstabell!$G$1&lt;&gt;"Egendefinert årlig prisstigning",ATF!$S$13,VLOOKUP($AR$1,Grunnbeløpstabell!$A$2:$L$128,3,FALSE))/100)))/100,1)*100,0)</f>
        <v>583500</v>
      </c>
      <c r="AS3" s="66">
        <f>IFERROR(MROUND((AR3+(AR3*(IF(Grunnbeløpstabell!$G$1&lt;&gt;"Egendefinert årlig prisstigning",ATF!$S$13,VLOOKUP($AS$1,Grunnbeløpstabell!$A$2:$L$128,3,FALSE))/100)))/100,1)*100,0)</f>
        <v>602000</v>
      </c>
      <c r="AT3" s="66">
        <f>IFERROR(MROUND((AS3+(AS3*(IF(Grunnbeløpstabell!$G$1&lt;&gt;"Egendefinert årlig prisstigning",ATF!$S$13,VLOOKUP($AT$1,Grunnbeløpstabell!$A$2:$L$128,3,FALSE))/100)))/100,1)*100,0)</f>
        <v>621100</v>
      </c>
      <c r="AU3" s="66">
        <f>IFERROR(MROUND((AT3+(AT3*(IF(Grunnbeløpstabell!$G$1&lt;&gt;"Egendefinert årlig prisstigning",ATF!$S$13,VLOOKUP($AU$1,Grunnbeløpstabell!$A$2:$L$128,3,FALSE))/100)))/100,1)*100,0)</f>
        <v>640800</v>
      </c>
      <c r="AV3" s="66">
        <f>IFERROR(MROUND((AU3+(AU3*(IF(Grunnbeløpstabell!$G$1&lt;&gt;"Egendefinert årlig prisstigning",ATF!$S$13,VLOOKUP($AV$1,Grunnbeløpstabell!$A$2:$L$128,3,FALSE))/100)))/100,1)*100,0)</f>
        <v>661100</v>
      </c>
      <c r="AW3" s="66">
        <f>IFERROR(MROUND((AV3+(AV3*(IF(Grunnbeløpstabell!$G$1&lt;&gt;"Egendefinert årlig prisstigning",ATF!$S$13,VLOOKUP($AW$1,Grunnbeløpstabell!$A$2:$L$128,3,FALSE))/100)))/100,1)*100,0)</f>
        <v>682100</v>
      </c>
      <c r="AX3" s="66">
        <f>IFERROR(MROUND((AW3+(AW3*(IF(Grunnbeløpstabell!$G$1&lt;&gt;"Egendefinert årlig prisstigning",ATF!$S$13,VLOOKUP($AX$1,Grunnbeløpstabell!$A$2:$L$128,3,FALSE))/100)))/100,1)*100,0)</f>
        <v>703700</v>
      </c>
      <c r="AY3" s="66">
        <f>IFERROR(MROUND((AX3+(AX3*(IF(Grunnbeløpstabell!$G$1&lt;&gt;"Egendefinert årlig prisstigning",ATF!$S$13,VLOOKUP($AY$1,Grunnbeløpstabell!$A$2:$L$128,3,FALSE))/100)))/100,1)*100,0)</f>
        <v>726000</v>
      </c>
      <c r="AZ3" s="66">
        <f>IFERROR(MROUND((AY3+(AY3*(IF(Grunnbeløpstabell!$G$1&lt;&gt;"Egendefinert årlig prisstigning",ATF!$S$13,VLOOKUP($AZ$1,Grunnbeløpstabell!$A$2:$L$128,3,FALSE))/100)))/100,1)*100,0)</f>
        <v>749000</v>
      </c>
      <c r="BA3" s="66">
        <f>IFERROR(MROUND((AZ3+(AZ3*(IF(Grunnbeløpstabell!$G$1&lt;&gt;"Egendefinert årlig prisstigning",ATF!$S$13,VLOOKUP($BA$1,Grunnbeløpstabell!$A$2:$L$128,3,FALSE))/100)))/100,1)*100,0)</f>
        <v>772700</v>
      </c>
      <c r="BB3" s="66">
        <f>IFERROR(MROUND((BA3+(BA3*(IF(Grunnbeløpstabell!$G$1&lt;&gt;"Egendefinert årlig prisstigning",ATF!$S$13,VLOOKUP($BB$1,Grunnbeløpstabell!$A$2:$L$128,3,FALSE))/100)))/100,1)*100,0)</f>
        <v>797200</v>
      </c>
      <c r="BC3" s="66">
        <f>IFERROR(MROUND((BB3+(BB3*(IF(Grunnbeløpstabell!$G$1&lt;&gt;"Egendefinert årlig prisstigning",ATF!$S$13,VLOOKUP($BC$1,Grunnbeløpstabell!$A$2:$L$128,3,FALSE))/100)))/100,1)*100,0)</f>
        <v>822500</v>
      </c>
      <c r="BD3" s="66">
        <f>IFERROR(MROUND((BC3+(BC3*(IF(Grunnbeløpstabell!$G$1&lt;&gt;"Egendefinert årlig prisstigning",ATF!$S$13,VLOOKUP($BD$1,Grunnbeløpstabell!$A$2:$L$128,3,FALSE))/100)))/100,1)*100,0)</f>
        <v>848600</v>
      </c>
      <c r="BE3" s="66">
        <f>IFERROR(MROUND((BD3+(BD3*(IF(Grunnbeløpstabell!$G$1&lt;&gt;"Egendefinert årlig prisstigning",ATF!$S$13,VLOOKUP($BE$1,Grunnbeløpstabell!$A$2:$L$128,3,FALSE))/100)))/100,1)*100,0)</f>
        <v>875500</v>
      </c>
      <c r="BF3" s="66">
        <f>IFERROR(MROUND((BE3+(BE3*(IF(Grunnbeløpstabell!$G$1&lt;&gt;"Egendefinert årlig prisstigning",ATF!$S$13,VLOOKUP($BF$1,Grunnbeløpstabell!$A$2:$L$128,3,FALSE))/100)))/100,1)*100,0)</f>
        <v>903300</v>
      </c>
      <c r="BG3" s="66">
        <f>IFERROR(MROUND((BF3+(BF3*(IF(Grunnbeløpstabell!$G$1&lt;&gt;"Egendefinert årlig prisstigning",ATF!$S$13,VLOOKUP($BG$1,Grunnbeløpstabell!$A$2:$L$128,3,FALSE))/100)))/100,1)*100,0)</f>
        <v>931900</v>
      </c>
      <c r="BH3" s="66">
        <f>IFERROR(MROUND((BG3+(BG3*(IF(Grunnbeløpstabell!$G$1&lt;&gt;"Egendefinert årlig prisstigning",ATF!$S$13,VLOOKUP($BH$1,Grunnbeløpstabell!$A$2:$L$128,3,FALSE))/100)))/100,1)*100,0)</f>
        <v>961400</v>
      </c>
      <c r="BI3" s="66">
        <f>IFERROR(MROUND((BH3+(BH3*(IF(Grunnbeløpstabell!$G$1&lt;&gt;"Egendefinert årlig prisstigning",ATF!$S$13,VLOOKUP($BI$1,Grunnbeløpstabell!$A$2:$L$128,3,FALSE))/100)))/100,1)*100,0)</f>
        <v>991900</v>
      </c>
      <c r="BJ3" s="66">
        <f>IFERROR(MROUND((BI3+(BI3*(IF(Grunnbeløpstabell!$G$1&lt;&gt;"Egendefinert årlig prisstigning",ATF!$S$13,VLOOKUP($BJ$1,Grunnbeløpstabell!$A$2:$L$128,3,FALSE))/100)))/100,1)*100,0)</f>
        <v>1023300</v>
      </c>
      <c r="BK3" s="66">
        <f>IFERROR(MROUND((BJ3+(BJ3*(IF(Grunnbeløpstabell!$G$1&lt;&gt;"Egendefinert årlig prisstigning",ATF!$S$13,VLOOKUP($BK$1,Grunnbeløpstabell!$A$2:$L$128,3,FALSE))/100)))/100,1)*100,0)</f>
        <v>1055700</v>
      </c>
      <c r="BL3" s="66">
        <f>IFERROR(MROUND((BK3+(BK3*(IF(Grunnbeløpstabell!$G$1&lt;&gt;"Egendefinert årlig prisstigning",ATF!$S$13,VLOOKUP($BL$1,Grunnbeløpstabell!$A$2:$L$128,3,FALSE))/100)))/100,1)*100,0)</f>
        <v>1089200</v>
      </c>
      <c r="BM3" s="66">
        <f>IFERROR(MROUND((BL3+(BL3*(IF(Grunnbeløpstabell!$G$1&lt;&gt;"Egendefinert årlig prisstigning",ATF!$S$13,VLOOKUP($BM$1,Grunnbeløpstabell!$A$2:$L$128,3,FALSE))/100)))/100,1)*100,0)</f>
        <v>1123700</v>
      </c>
      <c r="BN3" s="66">
        <f>IFERROR(MROUND((BM3+(BM3*(IF(Grunnbeløpstabell!$G$1&lt;&gt;"Egendefinert årlig prisstigning",ATF!$S$13,VLOOKUP($BN$1,Grunnbeløpstabell!$A$2:$L$128,3,FALSE))/100)))/100,1)*100,0)</f>
        <v>1159300</v>
      </c>
      <c r="BO3" s="66">
        <f>IFERROR(MROUND((BN3+(BN3*(IF(Grunnbeløpstabell!$G$1&lt;&gt;"Egendefinert årlig prisstigning",ATF!$S$13,VLOOKUP($BO$1,Grunnbeløpstabell!$A$2:$L$128,3,FALSE))/100)))/100,1)*100,0)</f>
        <v>1196000</v>
      </c>
      <c r="BP3" s="66">
        <f>IFERROR(MROUND((BO3+(BO3*(IF(Grunnbeløpstabell!$G$1&lt;&gt;"Egendefinert årlig prisstigning",ATF!$S$13,VLOOKUP($BP$1,Grunnbeløpstabell!$A$2:$L$128,3,FALSE))/100)))/100,1)*100,0)</f>
        <v>1233900</v>
      </c>
      <c r="BQ3" s="66">
        <f>IFERROR(MROUND((BP3+(BP3*(IF(Grunnbeløpstabell!$G$1&lt;&gt;"Egendefinert årlig prisstigning",ATF!$S$13,VLOOKUP($BQ$1,Grunnbeløpstabell!$A$2:$L$128,3,FALSE))/100)))/100,1)*100,0)</f>
        <v>1273000</v>
      </c>
      <c r="BR3" s="66">
        <f>IFERROR(MROUND((BQ3+(BQ3*(IF(Grunnbeløpstabell!$G$1&lt;&gt;"Egendefinert årlig prisstigning",ATF!$S$13,VLOOKUP($BR$1,Grunnbeløpstabell!$A$2:$L$128,3,FALSE))/100)))/100,1)*100,0)</f>
        <v>1313400</v>
      </c>
      <c r="BS3" s="66">
        <f>IFERROR(MROUND((BR3+(BR3*(IF(Grunnbeløpstabell!$G$1&lt;&gt;"Egendefinert årlig prisstigning",ATF!$S$13,VLOOKUP($BS$1,Grunnbeløpstabell!$A$2:$L$128,3,FALSE))/100)))/100,1)*100,0)</f>
        <v>1355000</v>
      </c>
      <c r="BT3" s="66">
        <f>IFERROR(MROUND((BS3+(BS3*(IF(Grunnbeløpstabell!$G$1&lt;&gt;"Egendefinert årlig prisstigning",ATF!$S$13,VLOOKUP($BT$1,Grunnbeløpstabell!$A$2:$L$128,3,FALSE))/100)))/100,1)*100,0)</f>
        <v>1398000</v>
      </c>
      <c r="BU3" s="66">
        <f>IFERROR(MROUND((BT3+(BT3*(IF(Grunnbeløpstabell!$G$1&lt;&gt;"Egendefinert årlig prisstigning",ATF!$S$13,VLOOKUP($BU$1,Grunnbeløpstabell!$A$2:$L$128,3,FALSE))/100)))/100,1)*100,0)</f>
        <v>1442300</v>
      </c>
      <c r="BV3" s="66">
        <f>IFERROR(MROUND((BU3+(BU3*(IF(Grunnbeløpstabell!$G$1&lt;&gt;"Egendefinert årlig prisstigning",ATF!$S$13,VLOOKUP($BV$1,Grunnbeløpstabell!$A$2:$L$128,3,FALSE))/100)))/100,1)*100,0)</f>
        <v>1488000</v>
      </c>
      <c r="BW3" s="66">
        <f>IFERROR(MROUND((BV3+(BV3*(IF(Grunnbeløpstabell!$G$1&lt;&gt;"Egendefinert årlig prisstigning",ATF!$S$13,VLOOKUP($BW$1,Grunnbeløpstabell!$A$2:$L$128,3,FALSE))/100)))/100,1)*100,0)</f>
        <v>1535200</v>
      </c>
      <c r="BX3" s="66">
        <f>IFERROR(MROUND((BW3+(BW3*(IF(Grunnbeløpstabell!$G$1&lt;&gt;"Egendefinert årlig prisstigning",ATF!$S$13,VLOOKUP($BX$1,Grunnbeløpstabell!$A$2:$L$128,3,FALSE))/100)))/100,1)*100,0)</f>
        <v>1583900</v>
      </c>
      <c r="BY3" s="66">
        <f>IFERROR(MROUND((BX3+(BX3*(IF(Grunnbeløpstabell!$G$1&lt;&gt;"Egendefinert årlig prisstigning",ATF!$S$13,VLOOKUP($BY$1,Grunnbeløpstabell!$A$2:$L$128,3,FALSE))/100)))/100,1)*100,0)</f>
        <v>1634100</v>
      </c>
      <c r="BZ3" s="66">
        <f>IFERROR(MROUND((BY3+(BY3*(IF(Grunnbeløpstabell!$G$1&lt;&gt;"Egendefinert årlig prisstigning",ATF!$S$13,VLOOKUP($BZ$1,Grunnbeløpstabell!$A$2:$L$128,3,FALSE))/100)))/100,1)*100,0)</f>
        <v>1685900</v>
      </c>
      <c r="CA3" s="66">
        <f>IFERROR(MROUND((BZ3+(BZ3*(IF(Grunnbeløpstabell!$G$1&lt;&gt;"Egendefinert årlig prisstigning",ATF!$S$13,VLOOKUP($CA$1,Grunnbeløpstabell!$A$2:$L$128,3,FALSE))/100)))/100,1)*100,0)</f>
        <v>1739300</v>
      </c>
      <c r="CB3" s="66">
        <f>IFERROR(MROUND((CA3+(CA3*(IF(Grunnbeløpstabell!$G$1&lt;&gt;"Egendefinert årlig prisstigning",ATF!$S$13,VLOOKUP($CB$1,Grunnbeløpstabell!$A$2:$L$128,3,FALSE))/100)))/100,1)*100,0)</f>
        <v>1794400</v>
      </c>
      <c r="CC3" s="66">
        <f>IFERROR(MROUND((CB3+(CB3*(IF(Grunnbeløpstabell!$G$1&lt;&gt;"Egendefinert årlig prisstigning",ATF!$S$13,VLOOKUP($CC$1,Grunnbeløpstabell!$A$2:$L$128,3,FALSE))/100)))/100,1)*100,0)</f>
        <v>1851300</v>
      </c>
      <c r="CD3" s="66">
        <f>IFERROR(MROUND((CC3+(CC3*(IF(Grunnbeløpstabell!$G$1&lt;&gt;"Egendefinert årlig prisstigning",ATF!$S$13,VLOOKUP($CD$1,Grunnbeløpstabell!$A$2:$L$128,3,FALSE))/100)))/100,1)*100,0)</f>
        <v>1910000</v>
      </c>
      <c r="CE3" s="66">
        <f>IFERROR(MROUND((CD3+(CD3*(IF(Grunnbeløpstabell!$G$1&lt;&gt;"Egendefinert årlig prisstigning",ATF!$S$13,VLOOKUP($CE$1,Grunnbeløpstabell!$A$2:$L$128,3,FALSE))/100)))/100,1)*100,0)</f>
        <v>1970500</v>
      </c>
      <c r="CF3" s="66">
        <f>IFERROR(MROUND((CE3+(CE3*(IF(Grunnbeløpstabell!$G$1&lt;&gt;"Egendefinert årlig prisstigning",ATF!$S$13,VLOOKUP($CF$1,Grunnbeløpstabell!$A$2:$L$128,3,FALSE))/100)))/100,1)*100,0)</f>
        <v>2033000</v>
      </c>
      <c r="CG3" s="66">
        <f>IFERROR(MROUND((CF3+(CF3*(IF(Grunnbeløpstabell!$G$1&lt;&gt;"Egendefinert årlig prisstigning",ATF!$S$13,VLOOKUP($CG$1,Grunnbeløpstabell!$A$2:$L$128,3,FALSE))/100)))/100,1)*100,0)</f>
        <v>2097400</v>
      </c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</row>
    <row r="4" spans="1:147">
      <c r="A4" s="159">
        <v>21</v>
      </c>
      <c r="B4" s="160">
        <v>191300</v>
      </c>
      <c r="C4" s="215">
        <v>201300</v>
      </c>
      <c r="D4" s="160">
        <v>201300</v>
      </c>
      <c r="E4" s="215">
        <v>201300</v>
      </c>
      <c r="F4" s="160">
        <v>208500</v>
      </c>
      <c r="G4" s="215">
        <v>216000</v>
      </c>
      <c r="H4" s="160">
        <v>216000</v>
      </c>
      <c r="I4" s="215">
        <v>222500</v>
      </c>
      <c r="J4" s="160">
        <v>222900</v>
      </c>
      <c r="K4" s="215">
        <v>231900</v>
      </c>
      <c r="L4" s="160">
        <v>236200</v>
      </c>
      <c r="M4" s="215">
        <v>252200</v>
      </c>
      <c r="N4" s="160">
        <v>254600</v>
      </c>
      <c r="O4" s="215">
        <v>263600</v>
      </c>
      <c r="P4" s="160">
        <v>270600</v>
      </c>
      <c r="Q4" s="215">
        <v>282600</v>
      </c>
      <c r="R4" s="160">
        <v>286800</v>
      </c>
      <c r="S4" s="215">
        <v>293300</v>
      </c>
      <c r="T4" s="160">
        <v>294000</v>
      </c>
      <c r="U4" s="215">
        <v>297400</v>
      </c>
      <c r="V4" s="160">
        <v>298400</v>
      </c>
      <c r="W4" s="215">
        <v>303500</v>
      </c>
      <c r="X4" s="160">
        <v>307600</v>
      </c>
      <c r="Y4" s="215">
        <v>309000</v>
      </c>
      <c r="Z4" s="160">
        <v>317300</v>
      </c>
      <c r="AA4" s="215">
        <v>327300</v>
      </c>
      <c r="AB4" s="160">
        <v>358300</v>
      </c>
      <c r="AC4" s="66">
        <f>IFERROR(MROUND((AB4+(AB4*(IF(Grunnbeløpstabell!$G$1&lt;&gt;"Egendefinert årlig prisstigning",ATF!$S$13,VLOOKUP($AC$1,Grunnbeløpstabell!$A$2:$L$128,3,FALSE))/100)))/100,1)*100,0)</f>
        <v>369700</v>
      </c>
      <c r="AD4" s="66">
        <f>IFERROR(MROUND((AC4+(AC4*(IF(Grunnbeløpstabell!$G$1&lt;&gt;"Egendefinert årlig prisstigning",ATF!$S$13,VLOOKUP($AD$1,Grunnbeløpstabell!$A$2:$L$128,3,FALSE))/100)))/100,1)*100,0)</f>
        <v>381400</v>
      </c>
      <c r="AE4" s="66">
        <f>IFERROR(MROUND((AD4+(AD4*(IF(Grunnbeløpstabell!$G$1&lt;&gt;"Egendefinert årlig prisstigning",ATF!$S$13,VLOOKUP($AE$1,Grunnbeløpstabell!$A$2:$L$128,3,FALSE))/100)))/100,1)*100,0)</f>
        <v>393500</v>
      </c>
      <c r="AF4" s="66">
        <f>IFERROR(MROUND((AE4+(AE4*(IF(Grunnbeløpstabell!$G$1&lt;&gt;"Egendefinert årlig prisstigning",ATF!$S$13,VLOOKUP($AF$1,Grunnbeløpstabell!$A$2:$L$128,3,FALSE))/100)))/100,1)*100,0)</f>
        <v>406000</v>
      </c>
      <c r="AG4" s="66">
        <f>IFERROR(MROUND((AF4+(AF4*(IF(Grunnbeløpstabell!$G$1&lt;&gt;"Egendefinert årlig prisstigning",ATF!$S$13,VLOOKUP($AG$1,Grunnbeløpstabell!$A$2:$L$128,3,FALSE))/100)))/100,1)*100,0)</f>
        <v>418900</v>
      </c>
      <c r="AH4" s="66">
        <f>IFERROR(MROUND((AG4+(AG4*(IF(Grunnbeløpstabell!$G$1&lt;&gt;"Egendefinert årlig prisstigning",ATF!$S$13,VLOOKUP($AH$1,Grunnbeløpstabell!$A$2:$L$128,3,FALSE))/100)))/100,1)*100,0)</f>
        <v>432200</v>
      </c>
      <c r="AI4" s="66">
        <f>IFERROR(MROUND((AH4+(AH4*(IF(Grunnbeløpstabell!$G$1&lt;&gt;"Egendefinert årlig prisstigning",ATF!$S$13,VLOOKUP($AI$1,Grunnbeløpstabell!$A$2:$L$128,3,FALSE))/100)))/100,1)*100,0)</f>
        <v>445900</v>
      </c>
      <c r="AJ4" s="66">
        <f>IFERROR(MROUND((AI4+(AI4*(IF(Grunnbeløpstabell!$G$1&lt;&gt;"Egendefinert årlig prisstigning",ATF!$S$13,VLOOKUP($AJ$1,Grunnbeløpstabell!$A$2:$L$128,3,FALSE))/100)))/100,1)*100,0)</f>
        <v>460000</v>
      </c>
      <c r="AK4" s="66">
        <f>IFERROR(MROUND((AJ4+(AJ4*(IF(Grunnbeløpstabell!$G$1&lt;&gt;"Egendefinert årlig prisstigning",ATF!$S$13,VLOOKUP($AK$1,Grunnbeløpstabell!$A$2:$L$128,3,FALSE))/100)))/100,1)*100,0)</f>
        <v>474600</v>
      </c>
      <c r="AL4" s="66">
        <f>IFERROR(MROUND((AK4+(AK4*(IF(Grunnbeløpstabell!$G$1&lt;&gt;"Egendefinert årlig prisstigning",ATF!$S$13,VLOOKUP($AL$1,Grunnbeløpstabell!$A$2:$L$128,3,FALSE))/100)))/100,1)*100,0)</f>
        <v>489600</v>
      </c>
      <c r="AM4" s="66">
        <f>IFERROR(MROUND((AL4+(AL4*(IF(Grunnbeløpstabell!$G$1&lt;&gt;"Egendefinert årlig prisstigning",ATF!$S$13,VLOOKUP($AM$1,Grunnbeløpstabell!$A$2:$L$128,3,FALSE))/100)))/100,1)*100,0)</f>
        <v>505100</v>
      </c>
      <c r="AN4" s="66">
        <f>IFERROR(MROUND((AM4+(AM4*(IF(Grunnbeløpstabell!$G$1&lt;&gt;"Egendefinert årlig prisstigning",ATF!$S$13,VLOOKUP($AN$1,Grunnbeløpstabell!$A$2:$L$128,3,FALSE))/100)))/100,1)*100,0)</f>
        <v>521100</v>
      </c>
      <c r="AO4" s="66">
        <f>IFERROR(MROUND((AN4+(AN4*(IF(Grunnbeløpstabell!$G$1&lt;&gt;"Egendefinert årlig prisstigning",ATF!$S$13,VLOOKUP($AO$1,Grunnbeløpstabell!$A$2:$L$128,3,FALSE))/100)))/100,1)*100,0)</f>
        <v>537600</v>
      </c>
      <c r="AP4" s="66">
        <f>IFERROR(MROUND((AO4+(AO4*(IF(Grunnbeløpstabell!$G$1&lt;&gt;"Egendefinert årlig prisstigning",ATF!$S$13,VLOOKUP($AP$1,Grunnbeløpstabell!$A$2:$L$128,3,FALSE))/100)))/100,1)*100,0)</f>
        <v>554600</v>
      </c>
      <c r="AQ4" s="66">
        <f>IFERROR(MROUND((AP4+(AP4*(IF(Grunnbeløpstabell!$G$1&lt;&gt;"Egendefinert årlig prisstigning",ATF!$S$13,VLOOKUP($AQ$1,Grunnbeløpstabell!$A$2:$L$128,3,FALSE))/100)))/100,1)*100,0)</f>
        <v>572200</v>
      </c>
      <c r="AR4" s="66">
        <f>IFERROR(MROUND((AQ4+(AQ4*(IF(Grunnbeløpstabell!$G$1&lt;&gt;"Egendefinert årlig prisstigning",ATF!$S$13,VLOOKUP($AR$1,Grunnbeløpstabell!$A$2:$L$128,3,FALSE))/100)))/100,1)*100,0)</f>
        <v>590300</v>
      </c>
      <c r="AS4" s="66">
        <f>IFERROR(MROUND((AR4+(AR4*(IF(Grunnbeløpstabell!$G$1&lt;&gt;"Egendefinert årlig prisstigning",ATF!$S$13,VLOOKUP($AS$1,Grunnbeløpstabell!$A$2:$L$128,3,FALSE))/100)))/100,1)*100,0)</f>
        <v>609000</v>
      </c>
      <c r="AT4" s="66">
        <f>IFERROR(MROUND((AS4+(AS4*(IF(Grunnbeløpstabell!$G$1&lt;&gt;"Egendefinert årlig prisstigning",ATF!$S$13,VLOOKUP($AT$1,Grunnbeløpstabell!$A$2:$L$128,3,FALSE))/100)))/100,1)*100,0)</f>
        <v>628300</v>
      </c>
      <c r="AU4" s="66">
        <f>IFERROR(MROUND((AT4+(AT4*(IF(Grunnbeløpstabell!$G$1&lt;&gt;"Egendefinert årlig prisstigning",ATF!$S$13,VLOOKUP($AU$1,Grunnbeløpstabell!$A$2:$L$128,3,FALSE))/100)))/100,1)*100,0)</f>
        <v>648200</v>
      </c>
      <c r="AV4" s="66">
        <f>IFERROR(MROUND((AU4+(AU4*(IF(Grunnbeløpstabell!$G$1&lt;&gt;"Egendefinert årlig prisstigning",ATF!$S$13,VLOOKUP($AV$1,Grunnbeløpstabell!$A$2:$L$128,3,FALSE))/100)))/100,1)*100,0)</f>
        <v>668700</v>
      </c>
      <c r="AW4" s="66">
        <f>IFERROR(MROUND((AV4+(AV4*(IF(Grunnbeløpstabell!$G$1&lt;&gt;"Egendefinert årlig prisstigning",ATF!$S$13,VLOOKUP($AW$1,Grunnbeløpstabell!$A$2:$L$128,3,FALSE))/100)))/100,1)*100,0)</f>
        <v>689900</v>
      </c>
      <c r="AX4" s="66">
        <f>IFERROR(MROUND((AW4+(AW4*(IF(Grunnbeløpstabell!$G$1&lt;&gt;"Egendefinert årlig prisstigning",ATF!$S$13,VLOOKUP($AX$1,Grunnbeløpstabell!$A$2:$L$128,3,FALSE))/100)))/100,1)*100,0)</f>
        <v>711800</v>
      </c>
      <c r="AY4" s="66">
        <f>IFERROR(MROUND((AX4+(AX4*(IF(Grunnbeløpstabell!$G$1&lt;&gt;"Egendefinert årlig prisstigning",ATF!$S$13,VLOOKUP($AY$1,Grunnbeløpstabell!$A$2:$L$128,3,FALSE))/100)))/100,1)*100,0)</f>
        <v>734400</v>
      </c>
      <c r="AZ4" s="66">
        <f>IFERROR(MROUND((AY4+(AY4*(IF(Grunnbeløpstabell!$G$1&lt;&gt;"Egendefinert årlig prisstigning",ATF!$S$13,VLOOKUP($AZ$1,Grunnbeløpstabell!$A$2:$L$128,3,FALSE))/100)))/100,1)*100,0)</f>
        <v>757700</v>
      </c>
      <c r="BA4" s="66">
        <f>IFERROR(MROUND((AZ4+(AZ4*(IF(Grunnbeløpstabell!$G$1&lt;&gt;"Egendefinert årlig prisstigning",ATF!$S$13,VLOOKUP($BA$1,Grunnbeløpstabell!$A$2:$L$128,3,FALSE))/100)))/100,1)*100,0)</f>
        <v>781700</v>
      </c>
      <c r="BB4" s="66">
        <f>IFERROR(MROUND((BA4+(BA4*(IF(Grunnbeløpstabell!$G$1&lt;&gt;"Egendefinert årlig prisstigning",ATF!$S$13,VLOOKUP($BB$1,Grunnbeløpstabell!$A$2:$L$128,3,FALSE))/100)))/100,1)*100,0)</f>
        <v>806500</v>
      </c>
      <c r="BC4" s="66">
        <f>IFERROR(MROUND((BB4+(BB4*(IF(Grunnbeløpstabell!$G$1&lt;&gt;"Egendefinert årlig prisstigning",ATF!$S$13,VLOOKUP($BC$1,Grunnbeløpstabell!$A$2:$L$128,3,FALSE))/100)))/100,1)*100,0)</f>
        <v>832100</v>
      </c>
      <c r="BD4" s="66">
        <f>IFERROR(MROUND((BC4+(BC4*(IF(Grunnbeløpstabell!$G$1&lt;&gt;"Egendefinert årlig prisstigning",ATF!$S$13,VLOOKUP($BD$1,Grunnbeløpstabell!$A$2:$L$128,3,FALSE))/100)))/100,1)*100,0)</f>
        <v>858500</v>
      </c>
      <c r="BE4" s="66">
        <f>IFERROR(MROUND((BD4+(BD4*(IF(Grunnbeløpstabell!$G$1&lt;&gt;"Egendefinert årlig prisstigning",ATF!$S$13,VLOOKUP($BE$1,Grunnbeløpstabell!$A$2:$L$128,3,FALSE))/100)))/100,1)*100,0)</f>
        <v>885700</v>
      </c>
      <c r="BF4" s="66">
        <f>IFERROR(MROUND((BE4+(BE4*(IF(Grunnbeløpstabell!$G$1&lt;&gt;"Egendefinert årlig prisstigning",ATF!$S$13,VLOOKUP($BF$1,Grunnbeløpstabell!$A$2:$L$128,3,FALSE))/100)))/100,1)*100,0)</f>
        <v>913800</v>
      </c>
      <c r="BG4" s="66">
        <f>IFERROR(MROUND((BF4+(BF4*(IF(Grunnbeløpstabell!$G$1&lt;&gt;"Egendefinert årlig prisstigning",ATF!$S$13,VLOOKUP($BG$1,Grunnbeløpstabell!$A$2:$L$128,3,FALSE))/100)))/100,1)*100,0)</f>
        <v>942800</v>
      </c>
      <c r="BH4" s="66">
        <f>IFERROR(MROUND((BG4+(BG4*(IF(Grunnbeløpstabell!$G$1&lt;&gt;"Egendefinert årlig prisstigning",ATF!$S$13,VLOOKUP($BH$1,Grunnbeløpstabell!$A$2:$L$128,3,FALSE))/100)))/100,1)*100,0)</f>
        <v>972700</v>
      </c>
      <c r="BI4" s="66">
        <f>IFERROR(MROUND((BH4+(BH4*(IF(Grunnbeløpstabell!$G$1&lt;&gt;"Egendefinert årlig prisstigning",ATF!$S$13,VLOOKUP($BI$1,Grunnbeløpstabell!$A$2:$L$128,3,FALSE))/100)))/100,1)*100,0)</f>
        <v>1003500</v>
      </c>
      <c r="BJ4" s="66">
        <f>IFERROR(MROUND((BI4+(BI4*(IF(Grunnbeløpstabell!$G$1&lt;&gt;"Egendefinert årlig prisstigning",ATF!$S$13,VLOOKUP($BJ$1,Grunnbeløpstabell!$A$2:$L$128,3,FALSE))/100)))/100,1)*100,0)</f>
        <v>1035300</v>
      </c>
      <c r="BK4" s="66">
        <f>IFERROR(MROUND((BJ4+(BJ4*(IF(Grunnbeløpstabell!$G$1&lt;&gt;"Egendefinert årlig prisstigning",ATF!$S$13,VLOOKUP($BK$1,Grunnbeløpstabell!$A$2:$L$128,3,FALSE))/100)))/100,1)*100,0)</f>
        <v>1068100</v>
      </c>
      <c r="BL4" s="66">
        <f>IFERROR(MROUND((BK4+(BK4*(IF(Grunnbeløpstabell!$G$1&lt;&gt;"Egendefinert årlig prisstigning",ATF!$S$13,VLOOKUP($BL$1,Grunnbeløpstabell!$A$2:$L$128,3,FALSE))/100)))/100,1)*100,0)</f>
        <v>1102000</v>
      </c>
      <c r="BM4" s="66">
        <f>IFERROR(MROUND((BL4+(BL4*(IF(Grunnbeløpstabell!$G$1&lt;&gt;"Egendefinert årlig prisstigning",ATF!$S$13,VLOOKUP($BM$1,Grunnbeløpstabell!$A$2:$L$128,3,FALSE))/100)))/100,1)*100,0)</f>
        <v>1136900</v>
      </c>
      <c r="BN4" s="66">
        <f>IFERROR(MROUND((BM4+(BM4*(IF(Grunnbeløpstabell!$G$1&lt;&gt;"Egendefinert årlig prisstigning",ATF!$S$13,VLOOKUP($BN$1,Grunnbeløpstabell!$A$2:$L$128,3,FALSE))/100)))/100,1)*100,0)</f>
        <v>1172900</v>
      </c>
      <c r="BO4" s="66">
        <f>IFERROR(MROUND((BN4+(BN4*(IF(Grunnbeløpstabell!$G$1&lt;&gt;"Egendefinert årlig prisstigning",ATF!$S$13,VLOOKUP($BO$1,Grunnbeløpstabell!$A$2:$L$128,3,FALSE))/100)))/100,1)*100,0)</f>
        <v>1210100</v>
      </c>
      <c r="BP4" s="66">
        <f>IFERROR(MROUND((BO4+(BO4*(IF(Grunnbeløpstabell!$G$1&lt;&gt;"Egendefinert årlig prisstigning",ATF!$S$13,VLOOKUP($BP$1,Grunnbeløpstabell!$A$2:$L$128,3,FALSE))/100)))/100,1)*100,0)</f>
        <v>1248500</v>
      </c>
      <c r="BQ4" s="66">
        <f>IFERROR(MROUND((BP4+(BP4*(IF(Grunnbeløpstabell!$G$1&lt;&gt;"Egendefinert årlig prisstigning",ATF!$S$13,VLOOKUP($BQ$1,Grunnbeløpstabell!$A$2:$L$128,3,FALSE))/100)))/100,1)*100,0)</f>
        <v>1288100</v>
      </c>
      <c r="BR4" s="66">
        <f>IFERROR(MROUND((BQ4+(BQ4*(IF(Grunnbeløpstabell!$G$1&lt;&gt;"Egendefinert årlig prisstigning",ATF!$S$13,VLOOKUP($BR$1,Grunnbeløpstabell!$A$2:$L$128,3,FALSE))/100)))/100,1)*100,0)</f>
        <v>1328900</v>
      </c>
      <c r="BS4" s="66">
        <f>IFERROR(MROUND((BR4+(BR4*(IF(Grunnbeløpstabell!$G$1&lt;&gt;"Egendefinert årlig prisstigning",ATF!$S$13,VLOOKUP($BS$1,Grunnbeløpstabell!$A$2:$L$128,3,FALSE))/100)))/100,1)*100,0)</f>
        <v>1371000</v>
      </c>
      <c r="BT4" s="66">
        <f>IFERROR(MROUND((BS4+(BS4*(IF(Grunnbeløpstabell!$G$1&lt;&gt;"Egendefinert årlig prisstigning",ATF!$S$13,VLOOKUP($BT$1,Grunnbeløpstabell!$A$2:$L$128,3,FALSE))/100)))/100,1)*100,0)</f>
        <v>1414500</v>
      </c>
      <c r="BU4" s="66">
        <f>IFERROR(MROUND((BT4+(BT4*(IF(Grunnbeløpstabell!$G$1&lt;&gt;"Egendefinert årlig prisstigning",ATF!$S$13,VLOOKUP($BU$1,Grunnbeløpstabell!$A$2:$L$128,3,FALSE))/100)))/100,1)*100,0)</f>
        <v>1459300</v>
      </c>
      <c r="BV4" s="66">
        <f>IFERROR(MROUND((BU4+(BU4*(IF(Grunnbeløpstabell!$G$1&lt;&gt;"Egendefinert årlig prisstigning",ATF!$S$13,VLOOKUP($BV$1,Grunnbeløpstabell!$A$2:$L$128,3,FALSE))/100)))/100,1)*100,0)</f>
        <v>1505600</v>
      </c>
      <c r="BW4" s="66">
        <f>IFERROR(MROUND((BV4+(BV4*(IF(Grunnbeløpstabell!$G$1&lt;&gt;"Egendefinert årlig prisstigning",ATF!$S$13,VLOOKUP($BW$1,Grunnbeløpstabell!$A$2:$L$128,3,FALSE))/100)))/100,1)*100,0)</f>
        <v>1553300</v>
      </c>
      <c r="BX4" s="66">
        <f>IFERROR(MROUND((BW4+(BW4*(IF(Grunnbeløpstabell!$G$1&lt;&gt;"Egendefinert årlig prisstigning",ATF!$S$13,VLOOKUP($BX$1,Grunnbeløpstabell!$A$2:$L$128,3,FALSE))/100)))/100,1)*100,0)</f>
        <v>1602500</v>
      </c>
      <c r="BY4" s="66">
        <f>IFERROR(MROUND((BX4+(BX4*(IF(Grunnbeløpstabell!$G$1&lt;&gt;"Egendefinert årlig prisstigning",ATF!$S$13,VLOOKUP($BY$1,Grunnbeløpstabell!$A$2:$L$128,3,FALSE))/100)))/100,1)*100,0)</f>
        <v>1653300</v>
      </c>
      <c r="BZ4" s="66">
        <f>IFERROR(MROUND((BY4+(BY4*(IF(Grunnbeløpstabell!$G$1&lt;&gt;"Egendefinert årlig prisstigning",ATF!$S$13,VLOOKUP($BZ$1,Grunnbeløpstabell!$A$2:$L$128,3,FALSE))/100)))/100,1)*100,0)</f>
        <v>1705700</v>
      </c>
      <c r="CA4" s="66">
        <f>IFERROR(MROUND((BZ4+(BZ4*(IF(Grunnbeløpstabell!$G$1&lt;&gt;"Egendefinert årlig prisstigning",ATF!$S$13,VLOOKUP($CA$1,Grunnbeløpstabell!$A$2:$L$128,3,FALSE))/100)))/100,1)*100,0)</f>
        <v>1759800</v>
      </c>
      <c r="CB4" s="66">
        <f>IFERROR(MROUND((CA4+(CA4*(IF(Grunnbeløpstabell!$G$1&lt;&gt;"Egendefinert årlig prisstigning",ATF!$S$13,VLOOKUP($CB$1,Grunnbeløpstabell!$A$2:$L$128,3,FALSE))/100)))/100,1)*100,0)</f>
        <v>1815600</v>
      </c>
      <c r="CC4" s="66">
        <f>IFERROR(MROUND((CB4+(CB4*(IF(Grunnbeløpstabell!$G$1&lt;&gt;"Egendefinert årlig prisstigning",ATF!$S$13,VLOOKUP($CC$1,Grunnbeløpstabell!$A$2:$L$128,3,FALSE))/100)))/100,1)*100,0)</f>
        <v>1873200</v>
      </c>
      <c r="CD4" s="66">
        <f>IFERROR(MROUND((CC4+(CC4*(IF(Grunnbeløpstabell!$G$1&lt;&gt;"Egendefinert årlig prisstigning",ATF!$S$13,VLOOKUP($CD$1,Grunnbeløpstabell!$A$2:$L$128,3,FALSE))/100)))/100,1)*100,0)</f>
        <v>1932600</v>
      </c>
      <c r="CE4" s="66">
        <f>IFERROR(MROUND((CD4+(CD4*(IF(Grunnbeløpstabell!$G$1&lt;&gt;"Egendefinert årlig prisstigning",ATF!$S$13,VLOOKUP($CE$1,Grunnbeløpstabell!$A$2:$L$128,3,FALSE))/100)))/100,1)*100,0)</f>
        <v>1993900</v>
      </c>
      <c r="CF4" s="66">
        <f>IFERROR(MROUND((CE4+(CE4*(IF(Grunnbeløpstabell!$G$1&lt;&gt;"Egendefinert årlig prisstigning",ATF!$S$13,VLOOKUP($CF$1,Grunnbeløpstabell!$A$2:$L$128,3,FALSE))/100)))/100,1)*100,0)</f>
        <v>2057100</v>
      </c>
      <c r="CG4" s="66">
        <f>IFERROR(MROUND((CF4+(CF4*(IF(Grunnbeløpstabell!$G$1&lt;&gt;"Egendefinert årlig prisstigning",ATF!$S$13,VLOOKUP($CG$1,Grunnbeløpstabell!$A$2:$L$128,3,FALSE))/100)))/100,1)*100,0)</f>
        <v>2122300</v>
      </c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</row>
    <row r="5" spans="1:147">
      <c r="A5" s="159">
        <v>22</v>
      </c>
      <c r="B5" s="160">
        <v>195000</v>
      </c>
      <c r="C5" s="215">
        <v>205000</v>
      </c>
      <c r="D5" s="160">
        <v>205000</v>
      </c>
      <c r="E5" s="215">
        <v>205000</v>
      </c>
      <c r="F5" s="160">
        <v>212200</v>
      </c>
      <c r="G5" s="215">
        <v>219700</v>
      </c>
      <c r="H5" s="160">
        <v>219700</v>
      </c>
      <c r="I5" s="215">
        <v>226200</v>
      </c>
      <c r="J5" s="160">
        <v>226500</v>
      </c>
      <c r="K5" s="215">
        <v>235500</v>
      </c>
      <c r="L5" s="160">
        <v>239800</v>
      </c>
      <c r="M5" s="215">
        <v>255800</v>
      </c>
      <c r="N5" s="160">
        <v>258200</v>
      </c>
      <c r="O5" s="215">
        <v>267200</v>
      </c>
      <c r="P5" s="160">
        <v>274200</v>
      </c>
      <c r="Q5" s="215">
        <v>286200</v>
      </c>
      <c r="R5" s="160">
        <v>290400</v>
      </c>
      <c r="S5" s="215">
        <v>296900</v>
      </c>
      <c r="T5" s="160">
        <v>297600</v>
      </c>
      <c r="U5" s="215">
        <v>301000</v>
      </c>
      <c r="V5" s="160">
        <v>302000</v>
      </c>
      <c r="W5" s="215">
        <v>307100</v>
      </c>
      <c r="X5" s="160">
        <v>311200</v>
      </c>
      <c r="Y5" s="215">
        <v>312600</v>
      </c>
      <c r="Z5" s="160">
        <v>320900</v>
      </c>
      <c r="AA5" s="215">
        <v>330900</v>
      </c>
      <c r="AB5" s="160">
        <v>361900</v>
      </c>
      <c r="AC5" s="66">
        <f>IFERROR(MROUND((AB5+(AB5*(IF(Grunnbeløpstabell!$G$1&lt;&gt;"Egendefinert årlig prisstigning",ATF!$S$13,VLOOKUP($AC$1,Grunnbeløpstabell!$A$2:$L$128,3,FALSE))/100)))/100,1)*100,0)</f>
        <v>373400</v>
      </c>
      <c r="AD5" s="66">
        <f>IFERROR(MROUND((AC5+(AC5*(IF(Grunnbeløpstabell!$G$1&lt;&gt;"Egendefinert årlig prisstigning",ATF!$S$13,VLOOKUP($AD$1,Grunnbeløpstabell!$A$2:$L$128,3,FALSE))/100)))/100,1)*100,0)</f>
        <v>385200</v>
      </c>
      <c r="AE5" s="66">
        <f>IFERROR(MROUND((AD5+(AD5*(IF(Grunnbeløpstabell!$G$1&lt;&gt;"Egendefinert årlig prisstigning",ATF!$S$13,VLOOKUP($AE$1,Grunnbeløpstabell!$A$2:$L$128,3,FALSE))/100)))/100,1)*100,0)</f>
        <v>397400</v>
      </c>
      <c r="AF5" s="66">
        <f>IFERROR(MROUND((AE5+(AE5*(IF(Grunnbeløpstabell!$G$1&lt;&gt;"Egendefinert årlig prisstigning",ATF!$S$13,VLOOKUP($AF$1,Grunnbeløpstabell!$A$2:$L$128,3,FALSE))/100)))/100,1)*100,0)</f>
        <v>410000</v>
      </c>
      <c r="AG5" s="66">
        <f>IFERROR(MROUND((AF5+(AF5*(IF(Grunnbeløpstabell!$G$1&lt;&gt;"Egendefinert årlig prisstigning",ATF!$S$13,VLOOKUP($AG$1,Grunnbeløpstabell!$A$2:$L$128,3,FALSE))/100)))/100,1)*100,0)</f>
        <v>423000</v>
      </c>
      <c r="AH5" s="66">
        <f>IFERROR(MROUND((AG5+(AG5*(IF(Grunnbeløpstabell!$G$1&lt;&gt;"Egendefinert årlig prisstigning",ATF!$S$13,VLOOKUP($AH$1,Grunnbeløpstabell!$A$2:$L$128,3,FALSE))/100)))/100,1)*100,0)</f>
        <v>436400</v>
      </c>
      <c r="AI5" s="66">
        <f>IFERROR(MROUND((AH5+(AH5*(IF(Grunnbeløpstabell!$G$1&lt;&gt;"Egendefinert årlig prisstigning",ATF!$S$13,VLOOKUP($AI$1,Grunnbeløpstabell!$A$2:$L$128,3,FALSE))/100)))/100,1)*100,0)</f>
        <v>450200</v>
      </c>
      <c r="AJ5" s="66">
        <f>IFERROR(MROUND((AI5+(AI5*(IF(Grunnbeløpstabell!$G$1&lt;&gt;"Egendefinert årlig prisstigning",ATF!$S$13,VLOOKUP($AJ$1,Grunnbeløpstabell!$A$2:$L$128,3,FALSE))/100)))/100,1)*100,0)</f>
        <v>464500</v>
      </c>
      <c r="AK5" s="66">
        <f>IFERROR(MROUND((AJ5+(AJ5*(IF(Grunnbeløpstabell!$G$1&lt;&gt;"Egendefinert årlig prisstigning",ATF!$S$13,VLOOKUP($AK$1,Grunnbeløpstabell!$A$2:$L$128,3,FALSE))/100)))/100,1)*100,0)</f>
        <v>479200</v>
      </c>
      <c r="AL5" s="66">
        <f>IFERROR(MROUND((AK5+(AK5*(IF(Grunnbeløpstabell!$G$1&lt;&gt;"Egendefinert årlig prisstigning",ATF!$S$13,VLOOKUP($AL$1,Grunnbeløpstabell!$A$2:$L$128,3,FALSE))/100)))/100,1)*100,0)</f>
        <v>494400</v>
      </c>
      <c r="AM5" s="66">
        <f>IFERROR(MROUND((AL5+(AL5*(IF(Grunnbeløpstabell!$G$1&lt;&gt;"Egendefinert årlig prisstigning",ATF!$S$13,VLOOKUP($AM$1,Grunnbeløpstabell!$A$2:$L$128,3,FALSE))/100)))/100,1)*100,0)</f>
        <v>510100</v>
      </c>
      <c r="AN5" s="66">
        <f>IFERROR(MROUND((AM5+(AM5*(IF(Grunnbeløpstabell!$G$1&lt;&gt;"Egendefinert årlig prisstigning",ATF!$S$13,VLOOKUP($AN$1,Grunnbeløpstabell!$A$2:$L$128,3,FALSE))/100)))/100,1)*100,0)</f>
        <v>526300</v>
      </c>
      <c r="AO5" s="66">
        <f>IFERROR(MROUND((AN5+(AN5*(IF(Grunnbeløpstabell!$G$1&lt;&gt;"Egendefinert årlig prisstigning",ATF!$S$13,VLOOKUP($AO$1,Grunnbeløpstabell!$A$2:$L$128,3,FALSE))/100)))/100,1)*100,0)</f>
        <v>543000</v>
      </c>
      <c r="AP5" s="66">
        <f>IFERROR(MROUND((AO5+(AO5*(IF(Grunnbeløpstabell!$G$1&lt;&gt;"Egendefinert årlig prisstigning",ATF!$S$13,VLOOKUP($AP$1,Grunnbeløpstabell!$A$2:$L$128,3,FALSE))/100)))/100,1)*100,0)</f>
        <v>560200</v>
      </c>
      <c r="AQ5" s="66">
        <f>IFERROR(MROUND((AP5+(AP5*(IF(Grunnbeløpstabell!$G$1&lt;&gt;"Egendefinert årlig prisstigning",ATF!$S$13,VLOOKUP($AQ$1,Grunnbeløpstabell!$A$2:$L$128,3,FALSE))/100)))/100,1)*100,0)</f>
        <v>578000</v>
      </c>
      <c r="AR5" s="66">
        <f>IFERROR(MROUND((AQ5+(AQ5*(IF(Grunnbeløpstabell!$G$1&lt;&gt;"Egendefinert årlig prisstigning",ATF!$S$13,VLOOKUP($AR$1,Grunnbeløpstabell!$A$2:$L$128,3,FALSE))/100)))/100,1)*100,0)</f>
        <v>596300</v>
      </c>
      <c r="AS5" s="66">
        <f>IFERROR(MROUND((AR5+(AR5*(IF(Grunnbeløpstabell!$G$1&lt;&gt;"Egendefinert årlig prisstigning",ATF!$S$13,VLOOKUP($AS$1,Grunnbeløpstabell!$A$2:$L$128,3,FALSE))/100)))/100,1)*100,0)</f>
        <v>615200</v>
      </c>
      <c r="AT5" s="66">
        <f>IFERROR(MROUND((AS5+(AS5*(IF(Grunnbeløpstabell!$G$1&lt;&gt;"Egendefinert årlig prisstigning",ATF!$S$13,VLOOKUP($AT$1,Grunnbeløpstabell!$A$2:$L$128,3,FALSE))/100)))/100,1)*100,0)</f>
        <v>634700</v>
      </c>
      <c r="AU5" s="66">
        <f>IFERROR(MROUND((AT5+(AT5*(IF(Grunnbeløpstabell!$G$1&lt;&gt;"Egendefinert årlig prisstigning",ATF!$S$13,VLOOKUP($AU$1,Grunnbeløpstabell!$A$2:$L$128,3,FALSE))/100)))/100,1)*100,0)</f>
        <v>654800</v>
      </c>
      <c r="AV5" s="66">
        <f>IFERROR(MROUND((AU5+(AU5*(IF(Grunnbeløpstabell!$G$1&lt;&gt;"Egendefinert årlig prisstigning",ATF!$S$13,VLOOKUP($AV$1,Grunnbeløpstabell!$A$2:$L$128,3,FALSE))/100)))/100,1)*100,0)</f>
        <v>675600</v>
      </c>
      <c r="AW5" s="66">
        <f>IFERROR(MROUND((AV5+(AV5*(IF(Grunnbeløpstabell!$G$1&lt;&gt;"Egendefinert årlig prisstigning",ATF!$S$13,VLOOKUP($AW$1,Grunnbeløpstabell!$A$2:$L$128,3,FALSE))/100)))/100,1)*100,0)</f>
        <v>697000</v>
      </c>
      <c r="AX5" s="66">
        <f>IFERROR(MROUND((AW5+(AW5*(IF(Grunnbeløpstabell!$G$1&lt;&gt;"Egendefinert årlig prisstigning",ATF!$S$13,VLOOKUP($AX$1,Grunnbeløpstabell!$A$2:$L$128,3,FALSE))/100)))/100,1)*100,0)</f>
        <v>719100</v>
      </c>
      <c r="AY5" s="66">
        <f>IFERROR(MROUND((AX5+(AX5*(IF(Grunnbeløpstabell!$G$1&lt;&gt;"Egendefinert årlig prisstigning",ATF!$S$13,VLOOKUP($AY$1,Grunnbeløpstabell!$A$2:$L$128,3,FALSE))/100)))/100,1)*100,0)</f>
        <v>741900</v>
      </c>
      <c r="AZ5" s="66">
        <f>IFERROR(MROUND((AY5+(AY5*(IF(Grunnbeløpstabell!$G$1&lt;&gt;"Egendefinert årlig prisstigning",ATF!$S$13,VLOOKUP($AZ$1,Grunnbeløpstabell!$A$2:$L$128,3,FALSE))/100)))/100,1)*100,0)</f>
        <v>765400</v>
      </c>
      <c r="BA5" s="66">
        <f>IFERROR(MROUND((AZ5+(AZ5*(IF(Grunnbeløpstabell!$G$1&lt;&gt;"Egendefinert årlig prisstigning",ATF!$S$13,VLOOKUP($BA$1,Grunnbeløpstabell!$A$2:$L$128,3,FALSE))/100)))/100,1)*100,0)</f>
        <v>789700</v>
      </c>
      <c r="BB5" s="66">
        <f>IFERROR(MROUND((BA5+(BA5*(IF(Grunnbeløpstabell!$G$1&lt;&gt;"Egendefinert årlig prisstigning",ATF!$S$13,VLOOKUP($BB$1,Grunnbeløpstabell!$A$2:$L$128,3,FALSE))/100)))/100,1)*100,0)</f>
        <v>814700</v>
      </c>
      <c r="BC5" s="66">
        <f>IFERROR(MROUND((BB5+(BB5*(IF(Grunnbeløpstabell!$G$1&lt;&gt;"Egendefinert årlig prisstigning",ATF!$S$13,VLOOKUP($BC$1,Grunnbeløpstabell!$A$2:$L$128,3,FALSE))/100)))/100,1)*100,0)</f>
        <v>840500</v>
      </c>
      <c r="BD5" s="66">
        <f>IFERROR(MROUND((BC5+(BC5*(IF(Grunnbeløpstabell!$G$1&lt;&gt;"Egendefinert årlig prisstigning",ATF!$S$13,VLOOKUP($BD$1,Grunnbeløpstabell!$A$2:$L$128,3,FALSE))/100)))/100,1)*100,0)</f>
        <v>867100</v>
      </c>
      <c r="BE5" s="66">
        <f>IFERROR(MROUND((BD5+(BD5*(IF(Grunnbeløpstabell!$G$1&lt;&gt;"Egendefinert årlig prisstigning",ATF!$S$13,VLOOKUP($BE$1,Grunnbeløpstabell!$A$2:$L$128,3,FALSE))/100)))/100,1)*100,0)</f>
        <v>894600</v>
      </c>
      <c r="BF5" s="66">
        <f>IFERROR(MROUND((BE5+(BE5*(IF(Grunnbeløpstabell!$G$1&lt;&gt;"Egendefinert årlig prisstigning",ATF!$S$13,VLOOKUP($BF$1,Grunnbeløpstabell!$A$2:$L$128,3,FALSE))/100)))/100,1)*100,0)</f>
        <v>923000</v>
      </c>
      <c r="BG5" s="66">
        <f>IFERROR(MROUND((BF5+(BF5*(IF(Grunnbeløpstabell!$G$1&lt;&gt;"Egendefinert årlig prisstigning",ATF!$S$13,VLOOKUP($BG$1,Grunnbeløpstabell!$A$2:$L$128,3,FALSE))/100)))/100,1)*100,0)</f>
        <v>952300</v>
      </c>
      <c r="BH5" s="66">
        <f>IFERROR(MROUND((BG5+(BG5*(IF(Grunnbeløpstabell!$G$1&lt;&gt;"Egendefinert årlig prisstigning",ATF!$S$13,VLOOKUP($BH$1,Grunnbeløpstabell!$A$2:$L$128,3,FALSE))/100)))/100,1)*100,0)</f>
        <v>982500</v>
      </c>
      <c r="BI5" s="66">
        <f>IFERROR(MROUND((BH5+(BH5*(IF(Grunnbeløpstabell!$G$1&lt;&gt;"Egendefinert årlig prisstigning",ATF!$S$13,VLOOKUP($BI$1,Grunnbeløpstabell!$A$2:$L$128,3,FALSE))/100)))/100,1)*100,0)</f>
        <v>1013600</v>
      </c>
      <c r="BJ5" s="66">
        <f>IFERROR(MROUND((BI5+(BI5*(IF(Grunnbeløpstabell!$G$1&lt;&gt;"Egendefinert årlig prisstigning",ATF!$S$13,VLOOKUP($BJ$1,Grunnbeløpstabell!$A$2:$L$128,3,FALSE))/100)))/100,1)*100,0)</f>
        <v>1045700</v>
      </c>
      <c r="BK5" s="66">
        <f>IFERROR(MROUND((BJ5+(BJ5*(IF(Grunnbeløpstabell!$G$1&lt;&gt;"Egendefinert årlig prisstigning",ATF!$S$13,VLOOKUP($BK$1,Grunnbeløpstabell!$A$2:$L$128,3,FALSE))/100)))/100,1)*100,0)</f>
        <v>1078800</v>
      </c>
      <c r="BL5" s="66">
        <f>IFERROR(MROUND((BK5+(BK5*(IF(Grunnbeløpstabell!$G$1&lt;&gt;"Egendefinert årlig prisstigning",ATF!$S$13,VLOOKUP($BL$1,Grunnbeløpstabell!$A$2:$L$128,3,FALSE))/100)))/100,1)*100,0)</f>
        <v>1113000</v>
      </c>
      <c r="BM5" s="66">
        <f>IFERROR(MROUND((BL5+(BL5*(IF(Grunnbeløpstabell!$G$1&lt;&gt;"Egendefinert årlig prisstigning",ATF!$S$13,VLOOKUP($BM$1,Grunnbeløpstabell!$A$2:$L$128,3,FALSE))/100)))/100,1)*100,0)</f>
        <v>1148300</v>
      </c>
      <c r="BN5" s="66">
        <f>IFERROR(MROUND((BM5+(BM5*(IF(Grunnbeløpstabell!$G$1&lt;&gt;"Egendefinert årlig prisstigning",ATF!$S$13,VLOOKUP($BN$1,Grunnbeløpstabell!$A$2:$L$128,3,FALSE))/100)))/100,1)*100,0)</f>
        <v>1184700</v>
      </c>
      <c r="BO5" s="66">
        <f>IFERROR(MROUND((BN5+(BN5*(IF(Grunnbeløpstabell!$G$1&lt;&gt;"Egendefinert årlig prisstigning",ATF!$S$13,VLOOKUP($BO$1,Grunnbeløpstabell!$A$2:$L$128,3,FALSE))/100)))/100,1)*100,0)</f>
        <v>1222300</v>
      </c>
      <c r="BP5" s="66">
        <f>IFERROR(MROUND((BO5+(BO5*(IF(Grunnbeløpstabell!$G$1&lt;&gt;"Egendefinert årlig prisstigning",ATF!$S$13,VLOOKUP($BP$1,Grunnbeløpstabell!$A$2:$L$128,3,FALSE))/100)))/100,1)*100,0)</f>
        <v>1261000</v>
      </c>
      <c r="BQ5" s="66">
        <f>IFERROR(MROUND((BP5+(BP5*(IF(Grunnbeløpstabell!$G$1&lt;&gt;"Egendefinert årlig prisstigning",ATF!$S$13,VLOOKUP($BQ$1,Grunnbeløpstabell!$A$2:$L$128,3,FALSE))/100)))/100,1)*100,0)</f>
        <v>1301000</v>
      </c>
      <c r="BR5" s="66">
        <f>IFERROR(MROUND((BQ5+(BQ5*(IF(Grunnbeløpstabell!$G$1&lt;&gt;"Egendefinert årlig prisstigning",ATF!$S$13,VLOOKUP($BR$1,Grunnbeløpstabell!$A$2:$L$128,3,FALSE))/100)))/100,1)*100,0)</f>
        <v>1342200</v>
      </c>
      <c r="BS5" s="66">
        <f>IFERROR(MROUND((BR5+(BR5*(IF(Grunnbeløpstabell!$G$1&lt;&gt;"Egendefinert årlig prisstigning",ATF!$S$13,VLOOKUP($BS$1,Grunnbeløpstabell!$A$2:$L$128,3,FALSE))/100)))/100,1)*100,0)</f>
        <v>1384700</v>
      </c>
      <c r="BT5" s="66">
        <f>IFERROR(MROUND((BS5+(BS5*(IF(Grunnbeløpstabell!$G$1&lt;&gt;"Egendefinert årlig prisstigning",ATF!$S$13,VLOOKUP($BT$1,Grunnbeløpstabell!$A$2:$L$128,3,FALSE))/100)))/100,1)*100,0)</f>
        <v>1428600</v>
      </c>
      <c r="BU5" s="66">
        <f>IFERROR(MROUND((BT5+(BT5*(IF(Grunnbeløpstabell!$G$1&lt;&gt;"Egendefinert årlig prisstigning",ATF!$S$13,VLOOKUP($BU$1,Grunnbeløpstabell!$A$2:$L$128,3,FALSE))/100)))/100,1)*100,0)</f>
        <v>1473900</v>
      </c>
      <c r="BV5" s="66">
        <f>IFERROR(MROUND((BU5+(BU5*(IF(Grunnbeløpstabell!$G$1&lt;&gt;"Egendefinert årlig prisstigning",ATF!$S$13,VLOOKUP($BV$1,Grunnbeløpstabell!$A$2:$L$128,3,FALSE))/100)))/100,1)*100,0)</f>
        <v>1520600</v>
      </c>
      <c r="BW5" s="66">
        <f>IFERROR(MROUND((BV5+(BV5*(IF(Grunnbeløpstabell!$G$1&lt;&gt;"Egendefinert årlig prisstigning",ATF!$S$13,VLOOKUP($BW$1,Grunnbeløpstabell!$A$2:$L$128,3,FALSE))/100)))/100,1)*100,0)</f>
        <v>1568800</v>
      </c>
      <c r="BX5" s="66">
        <f>IFERROR(MROUND((BW5+(BW5*(IF(Grunnbeløpstabell!$G$1&lt;&gt;"Egendefinert årlig prisstigning",ATF!$S$13,VLOOKUP($BX$1,Grunnbeløpstabell!$A$2:$L$128,3,FALSE))/100)))/100,1)*100,0)</f>
        <v>1618500</v>
      </c>
      <c r="BY5" s="66">
        <f>IFERROR(MROUND((BX5+(BX5*(IF(Grunnbeløpstabell!$G$1&lt;&gt;"Egendefinert årlig prisstigning",ATF!$S$13,VLOOKUP($BY$1,Grunnbeløpstabell!$A$2:$L$128,3,FALSE))/100)))/100,1)*100,0)</f>
        <v>1669800</v>
      </c>
      <c r="BZ5" s="66">
        <f>IFERROR(MROUND((BY5+(BY5*(IF(Grunnbeløpstabell!$G$1&lt;&gt;"Egendefinert årlig prisstigning",ATF!$S$13,VLOOKUP($BZ$1,Grunnbeløpstabell!$A$2:$L$128,3,FALSE))/100)))/100,1)*100,0)</f>
        <v>1722700</v>
      </c>
      <c r="CA5" s="66">
        <f>IFERROR(MROUND((BZ5+(BZ5*(IF(Grunnbeløpstabell!$G$1&lt;&gt;"Egendefinert årlig prisstigning",ATF!$S$13,VLOOKUP($CA$1,Grunnbeløpstabell!$A$2:$L$128,3,FALSE))/100)))/100,1)*100,0)</f>
        <v>1777300</v>
      </c>
      <c r="CB5" s="66">
        <f>IFERROR(MROUND((CA5+(CA5*(IF(Grunnbeløpstabell!$G$1&lt;&gt;"Egendefinert årlig prisstigning",ATF!$S$13,VLOOKUP($CB$1,Grunnbeløpstabell!$A$2:$L$128,3,FALSE))/100)))/100,1)*100,0)</f>
        <v>1833600</v>
      </c>
      <c r="CC5" s="66">
        <f>IFERROR(MROUND((CB5+(CB5*(IF(Grunnbeløpstabell!$G$1&lt;&gt;"Egendefinert årlig prisstigning",ATF!$S$13,VLOOKUP($CC$1,Grunnbeløpstabell!$A$2:$L$128,3,FALSE))/100)))/100,1)*100,0)</f>
        <v>1891700</v>
      </c>
      <c r="CD5" s="66">
        <f>IFERROR(MROUND((CC5+(CC5*(IF(Grunnbeløpstabell!$G$1&lt;&gt;"Egendefinert årlig prisstigning",ATF!$S$13,VLOOKUP($CD$1,Grunnbeløpstabell!$A$2:$L$128,3,FALSE))/100)))/100,1)*100,0)</f>
        <v>1951700</v>
      </c>
      <c r="CE5" s="66">
        <f>IFERROR(MROUND((CD5+(CD5*(IF(Grunnbeløpstabell!$G$1&lt;&gt;"Egendefinert årlig prisstigning",ATF!$S$13,VLOOKUP($CE$1,Grunnbeløpstabell!$A$2:$L$128,3,FALSE))/100)))/100,1)*100,0)</f>
        <v>2013600</v>
      </c>
      <c r="CF5" s="66">
        <f>IFERROR(MROUND((CE5+(CE5*(IF(Grunnbeløpstabell!$G$1&lt;&gt;"Egendefinert årlig prisstigning",ATF!$S$13,VLOOKUP($CF$1,Grunnbeløpstabell!$A$2:$L$128,3,FALSE))/100)))/100,1)*100,0)</f>
        <v>2077400</v>
      </c>
      <c r="CG5" s="66">
        <f>IFERROR(MROUND((CF5+(CF5*(IF(Grunnbeløpstabell!$G$1&lt;&gt;"Egendefinert årlig prisstigning",ATF!$S$13,VLOOKUP($CG$1,Grunnbeløpstabell!$A$2:$L$128,3,FALSE))/100)))/100,1)*100,0)</f>
        <v>2143300</v>
      </c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>
        <f ca="1">(AB2+(AB2*(IF(Grunnbeløpstabell!$G$1&lt;&gt;"Egendefinert årlig prisstigning",ATF!$S$13,VLOOKUP(IF(MONTH(TODAY())&lt;5,$AC$1-1,$AC$1),Grunnbeløpstabell!$A$2:$L$128,3,FALSE))/100)))</f>
        <v>361920.36</v>
      </c>
      <c r="CU5" s="83">
        <f ca="1">MROUND((AB2+(AB2*(IF(Grunnbeløpstabell!$G$1&lt;&gt;"Egendefinert årlig prisstigning",ATF!$S$13,VLOOKUP(IF(MONTH(TODAY())&lt;5,$AC$1-1,$AC$1),Grunnbeløpstabell!$A$2:$L$128,3,FALSE))/100)))/100,1)*100</f>
        <v>361900</v>
      </c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</row>
    <row r="6" spans="1:147">
      <c r="A6" s="159">
        <v>23</v>
      </c>
      <c r="B6" s="160">
        <v>198700</v>
      </c>
      <c r="C6" s="215">
        <v>208700</v>
      </c>
      <c r="D6" s="160">
        <v>208700</v>
      </c>
      <c r="E6" s="215">
        <v>208700</v>
      </c>
      <c r="F6" s="160">
        <v>215900</v>
      </c>
      <c r="G6" s="215">
        <v>223400</v>
      </c>
      <c r="H6" s="160">
        <v>223400</v>
      </c>
      <c r="I6" s="215">
        <v>229900</v>
      </c>
      <c r="J6" s="160">
        <v>230200</v>
      </c>
      <c r="K6" s="215">
        <v>239200</v>
      </c>
      <c r="L6" s="160">
        <v>243500</v>
      </c>
      <c r="M6" s="215">
        <v>259500</v>
      </c>
      <c r="N6" s="160">
        <v>261900</v>
      </c>
      <c r="O6" s="215">
        <v>270900</v>
      </c>
      <c r="P6" s="160">
        <v>277900</v>
      </c>
      <c r="Q6" s="215">
        <v>289900</v>
      </c>
      <c r="R6" s="160">
        <v>294100</v>
      </c>
      <c r="S6" s="215">
        <v>300600</v>
      </c>
      <c r="T6" s="160">
        <v>301300</v>
      </c>
      <c r="U6" s="215">
        <v>304800</v>
      </c>
      <c r="V6" s="160">
        <v>305800</v>
      </c>
      <c r="W6" s="215">
        <v>310900</v>
      </c>
      <c r="X6" s="160">
        <v>315100</v>
      </c>
      <c r="Y6" s="215">
        <v>316500</v>
      </c>
      <c r="Z6" s="160">
        <v>324800</v>
      </c>
      <c r="AA6" s="215">
        <v>334800</v>
      </c>
      <c r="AB6" s="160">
        <v>365800</v>
      </c>
      <c r="AC6" s="66">
        <f>IFERROR(MROUND((AB6+(AB6*(IF(Grunnbeløpstabell!$G$1&lt;&gt;"Egendefinert årlig prisstigning",ATF!$S$13,VLOOKUP($AC$1,Grunnbeløpstabell!$A$2:$L$128,3,FALSE))/100)))/100,1)*100,0)</f>
        <v>377400</v>
      </c>
      <c r="AD6" s="66">
        <f>IFERROR(MROUND((AC6+(AC6*(IF(Grunnbeløpstabell!$G$1&lt;&gt;"Egendefinert årlig prisstigning",ATF!$S$13,VLOOKUP($AD$1,Grunnbeløpstabell!$A$2:$L$128,3,FALSE))/100)))/100,1)*100,0)</f>
        <v>389400</v>
      </c>
      <c r="AE6" s="66">
        <f>IFERROR(MROUND((AD6+(AD6*(IF(Grunnbeløpstabell!$G$1&lt;&gt;"Egendefinert årlig prisstigning",ATF!$S$13,VLOOKUP($AE$1,Grunnbeløpstabell!$A$2:$L$128,3,FALSE))/100)))/100,1)*100,0)</f>
        <v>401700</v>
      </c>
      <c r="AF6" s="66">
        <f>IFERROR(MROUND((AE6+(AE6*(IF(Grunnbeløpstabell!$G$1&lt;&gt;"Egendefinert årlig prisstigning",ATF!$S$13,VLOOKUP($AF$1,Grunnbeløpstabell!$A$2:$L$128,3,FALSE))/100)))/100,1)*100,0)</f>
        <v>414400</v>
      </c>
      <c r="AG6" s="66">
        <f>IFERROR(MROUND((AF6+(AF6*(IF(Grunnbeløpstabell!$G$1&lt;&gt;"Egendefinert årlig prisstigning",ATF!$S$13,VLOOKUP($AG$1,Grunnbeløpstabell!$A$2:$L$128,3,FALSE))/100)))/100,1)*100,0)</f>
        <v>427500</v>
      </c>
      <c r="AH6" s="66">
        <f>IFERROR(MROUND((AG6+(AG6*(IF(Grunnbeløpstabell!$G$1&lt;&gt;"Egendefinert årlig prisstigning",ATF!$S$13,VLOOKUP($AH$1,Grunnbeløpstabell!$A$2:$L$128,3,FALSE))/100)))/100,1)*100,0)</f>
        <v>441100</v>
      </c>
      <c r="AI6" s="66">
        <f>IFERROR(MROUND((AH6+(AH6*(IF(Grunnbeløpstabell!$G$1&lt;&gt;"Egendefinert årlig prisstigning",ATF!$S$13,VLOOKUP($AI$1,Grunnbeløpstabell!$A$2:$L$128,3,FALSE))/100)))/100,1)*100,0)</f>
        <v>455100</v>
      </c>
      <c r="AJ6" s="66">
        <f>IFERROR(MROUND((AI6+(AI6*(IF(Grunnbeløpstabell!$G$1&lt;&gt;"Egendefinert årlig prisstigning",ATF!$S$13,VLOOKUP($AJ$1,Grunnbeløpstabell!$A$2:$L$128,3,FALSE))/100)))/100,1)*100,0)</f>
        <v>469500</v>
      </c>
      <c r="AK6" s="66">
        <f>IFERROR(MROUND((AJ6+(AJ6*(IF(Grunnbeløpstabell!$G$1&lt;&gt;"Egendefinert årlig prisstigning",ATF!$S$13,VLOOKUP($AK$1,Grunnbeløpstabell!$A$2:$L$128,3,FALSE))/100)))/100,1)*100,0)</f>
        <v>484400</v>
      </c>
      <c r="AL6" s="66">
        <f>IFERROR(MROUND((AK6+(AK6*(IF(Grunnbeløpstabell!$G$1&lt;&gt;"Egendefinert årlig prisstigning",ATF!$S$13,VLOOKUP($AL$1,Grunnbeløpstabell!$A$2:$L$128,3,FALSE))/100)))/100,1)*100,0)</f>
        <v>499800</v>
      </c>
      <c r="AM6" s="66">
        <f>IFERROR(MROUND((AL6+(AL6*(IF(Grunnbeløpstabell!$G$1&lt;&gt;"Egendefinert årlig prisstigning",ATF!$S$13,VLOOKUP($AM$1,Grunnbeløpstabell!$A$2:$L$128,3,FALSE))/100)))/100,1)*100,0)</f>
        <v>515600</v>
      </c>
      <c r="AN6" s="66">
        <f>IFERROR(MROUND((AM6+(AM6*(IF(Grunnbeløpstabell!$G$1&lt;&gt;"Egendefinert årlig prisstigning",ATF!$S$13,VLOOKUP($AN$1,Grunnbeløpstabell!$A$2:$L$128,3,FALSE))/100)))/100,1)*100,0)</f>
        <v>531900</v>
      </c>
      <c r="AO6" s="66">
        <f>IFERROR(MROUND((AN6+(AN6*(IF(Grunnbeløpstabell!$G$1&lt;&gt;"Egendefinert årlig prisstigning",ATF!$S$13,VLOOKUP($AO$1,Grunnbeløpstabell!$A$2:$L$128,3,FALSE))/100)))/100,1)*100,0)</f>
        <v>548800</v>
      </c>
      <c r="AP6" s="66">
        <f>IFERROR(MROUND((AO6+(AO6*(IF(Grunnbeløpstabell!$G$1&lt;&gt;"Egendefinert årlig prisstigning",ATF!$S$13,VLOOKUP($AP$1,Grunnbeløpstabell!$A$2:$L$128,3,FALSE))/100)))/100,1)*100,0)</f>
        <v>566200</v>
      </c>
      <c r="AQ6" s="66">
        <f>IFERROR(MROUND((AP6+(AP6*(IF(Grunnbeløpstabell!$G$1&lt;&gt;"Egendefinert årlig prisstigning",ATF!$S$13,VLOOKUP($AQ$1,Grunnbeløpstabell!$A$2:$L$128,3,FALSE))/100)))/100,1)*100,0)</f>
        <v>584100</v>
      </c>
      <c r="AR6" s="66">
        <f>IFERROR(MROUND((AQ6+(AQ6*(IF(Grunnbeløpstabell!$G$1&lt;&gt;"Egendefinert årlig prisstigning",ATF!$S$13,VLOOKUP($AR$1,Grunnbeløpstabell!$A$2:$L$128,3,FALSE))/100)))/100,1)*100,0)</f>
        <v>602600</v>
      </c>
      <c r="AS6" s="66">
        <f>IFERROR(MROUND((AR6+(AR6*(IF(Grunnbeløpstabell!$G$1&lt;&gt;"Egendefinert årlig prisstigning",ATF!$S$13,VLOOKUP($AS$1,Grunnbeløpstabell!$A$2:$L$128,3,FALSE))/100)))/100,1)*100,0)</f>
        <v>621700</v>
      </c>
      <c r="AT6" s="66">
        <f>IFERROR(MROUND((AS6+(AS6*(IF(Grunnbeløpstabell!$G$1&lt;&gt;"Egendefinert årlig prisstigning",ATF!$S$13,VLOOKUP($AT$1,Grunnbeløpstabell!$A$2:$L$128,3,FALSE))/100)))/100,1)*100,0)</f>
        <v>641400</v>
      </c>
      <c r="AU6" s="66">
        <f>IFERROR(MROUND((AT6+(AT6*(IF(Grunnbeløpstabell!$G$1&lt;&gt;"Egendefinert årlig prisstigning",ATF!$S$13,VLOOKUP($AU$1,Grunnbeløpstabell!$A$2:$L$128,3,FALSE))/100)))/100,1)*100,0)</f>
        <v>661700</v>
      </c>
      <c r="AV6" s="66">
        <f>IFERROR(MROUND((AU6+(AU6*(IF(Grunnbeløpstabell!$G$1&lt;&gt;"Egendefinert årlig prisstigning",ATF!$S$13,VLOOKUP($AV$1,Grunnbeløpstabell!$A$2:$L$128,3,FALSE))/100)))/100,1)*100,0)</f>
        <v>682700</v>
      </c>
      <c r="AW6" s="66">
        <f>IFERROR(MROUND((AV6+(AV6*(IF(Grunnbeløpstabell!$G$1&lt;&gt;"Egendefinert årlig prisstigning",ATF!$S$13,VLOOKUP($AW$1,Grunnbeløpstabell!$A$2:$L$128,3,FALSE))/100)))/100,1)*100,0)</f>
        <v>704300</v>
      </c>
      <c r="AX6" s="66">
        <f>IFERROR(MROUND((AW6+(AW6*(IF(Grunnbeløpstabell!$G$1&lt;&gt;"Egendefinert årlig prisstigning",ATF!$S$13,VLOOKUP($AX$1,Grunnbeløpstabell!$A$2:$L$128,3,FALSE))/100)))/100,1)*100,0)</f>
        <v>726600</v>
      </c>
      <c r="AY6" s="66">
        <f>IFERROR(MROUND((AX6+(AX6*(IF(Grunnbeløpstabell!$G$1&lt;&gt;"Egendefinert årlig prisstigning",ATF!$S$13,VLOOKUP($AY$1,Grunnbeløpstabell!$A$2:$L$128,3,FALSE))/100)))/100,1)*100,0)</f>
        <v>749600</v>
      </c>
      <c r="AZ6" s="66">
        <f>IFERROR(MROUND((AY6+(AY6*(IF(Grunnbeløpstabell!$G$1&lt;&gt;"Egendefinert årlig prisstigning",ATF!$S$13,VLOOKUP($AZ$1,Grunnbeløpstabell!$A$2:$L$128,3,FALSE))/100)))/100,1)*100,0)</f>
        <v>773400</v>
      </c>
      <c r="BA6" s="66">
        <f>IFERROR(MROUND((AZ6+(AZ6*(IF(Grunnbeløpstabell!$G$1&lt;&gt;"Egendefinert årlig prisstigning",ATF!$S$13,VLOOKUP($BA$1,Grunnbeløpstabell!$A$2:$L$128,3,FALSE))/100)))/100,1)*100,0)</f>
        <v>797900</v>
      </c>
      <c r="BB6" s="66">
        <f>IFERROR(MROUND((BA6+(BA6*(IF(Grunnbeløpstabell!$G$1&lt;&gt;"Egendefinert årlig prisstigning",ATF!$S$13,VLOOKUP($BB$1,Grunnbeløpstabell!$A$2:$L$128,3,FALSE))/100)))/100,1)*100,0)</f>
        <v>823200</v>
      </c>
      <c r="BC6" s="66">
        <f>IFERROR(MROUND((BB6+(BB6*(IF(Grunnbeløpstabell!$G$1&lt;&gt;"Egendefinert årlig prisstigning",ATF!$S$13,VLOOKUP($BC$1,Grunnbeløpstabell!$A$2:$L$128,3,FALSE))/100)))/100,1)*100,0)</f>
        <v>849300</v>
      </c>
      <c r="BD6" s="66">
        <f>IFERROR(MROUND((BC6+(BC6*(IF(Grunnbeløpstabell!$G$1&lt;&gt;"Egendefinert årlig prisstigning",ATF!$S$13,VLOOKUP($BD$1,Grunnbeløpstabell!$A$2:$L$128,3,FALSE))/100)))/100,1)*100,0)</f>
        <v>876200</v>
      </c>
      <c r="BE6" s="66">
        <f>IFERROR(MROUND((BD6+(BD6*(IF(Grunnbeløpstabell!$G$1&lt;&gt;"Egendefinert årlig prisstigning",ATF!$S$13,VLOOKUP($BE$1,Grunnbeløpstabell!$A$2:$L$128,3,FALSE))/100)))/100,1)*100,0)</f>
        <v>904000</v>
      </c>
      <c r="BF6" s="66">
        <f>IFERROR(MROUND((BE6+(BE6*(IF(Grunnbeløpstabell!$G$1&lt;&gt;"Egendefinert årlig prisstigning",ATF!$S$13,VLOOKUP($BF$1,Grunnbeløpstabell!$A$2:$L$128,3,FALSE))/100)))/100,1)*100,0)</f>
        <v>932700</v>
      </c>
      <c r="BG6" s="66">
        <f>IFERROR(MROUND((BF6+(BF6*(IF(Grunnbeløpstabell!$G$1&lt;&gt;"Egendefinert årlig prisstigning",ATF!$S$13,VLOOKUP($BG$1,Grunnbeløpstabell!$A$2:$L$128,3,FALSE))/100)))/100,1)*100,0)</f>
        <v>962300</v>
      </c>
      <c r="BH6" s="66">
        <f>IFERROR(MROUND((BG6+(BG6*(IF(Grunnbeløpstabell!$G$1&lt;&gt;"Egendefinert årlig prisstigning",ATF!$S$13,VLOOKUP($BH$1,Grunnbeløpstabell!$A$2:$L$128,3,FALSE))/100)))/100,1)*100,0)</f>
        <v>992800</v>
      </c>
      <c r="BI6" s="66">
        <f>IFERROR(MROUND((BH6+(BH6*(IF(Grunnbeløpstabell!$G$1&lt;&gt;"Egendefinert årlig prisstigning",ATF!$S$13,VLOOKUP($BI$1,Grunnbeløpstabell!$A$2:$L$128,3,FALSE))/100)))/100,1)*100,0)</f>
        <v>1024300</v>
      </c>
      <c r="BJ6" s="66">
        <f>IFERROR(MROUND((BI6+(BI6*(IF(Grunnbeløpstabell!$G$1&lt;&gt;"Egendefinert årlig prisstigning",ATF!$S$13,VLOOKUP($BJ$1,Grunnbeløpstabell!$A$2:$L$128,3,FALSE))/100)))/100,1)*100,0)</f>
        <v>1056800</v>
      </c>
      <c r="BK6" s="66">
        <f>IFERROR(MROUND((BJ6+(BJ6*(IF(Grunnbeløpstabell!$G$1&lt;&gt;"Egendefinert årlig prisstigning",ATF!$S$13,VLOOKUP($BK$1,Grunnbeløpstabell!$A$2:$L$128,3,FALSE))/100)))/100,1)*100,0)</f>
        <v>1090300</v>
      </c>
      <c r="BL6" s="66">
        <f>IFERROR(MROUND((BK6+(BK6*(IF(Grunnbeløpstabell!$G$1&lt;&gt;"Egendefinert årlig prisstigning",ATF!$S$13,VLOOKUP($BL$1,Grunnbeløpstabell!$A$2:$L$128,3,FALSE))/100)))/100,1)*100,0)</f>
        <v>1124900</v>
      </c>
      <c r="BM6" s="66">
        <f>IFERROR(MROUND((BL6+(BL6*(IF(Grunnbeløpstabell!$G$1&lt;&gt;"Egendefinert årlig prisstigning",ATF!$S$13,VLOOKUP($BM$1,Grunnbeløpstabell!$A$2:$L$128,3,FALSE))/100)))/100,1)*100,0)</f>
        <v>1160600</v>
      </c>
      <c r="BN6" s="66">
        <f>IFERROR(MROUND((BM6+(BM6*(IF(Grunnbeløpstabell!$G$1&lt;&gt;"Egendefinert årlig prisstigning",ATF!$S$13,VLOOKUP($BN$1,Grunnbeløpstabell!$A$2:$L$128,3,FALSE))/100)))/100,1)*100,0)</f>
        <v>1197400</v>
      </c>
      <c r="BO6" s="66">
        <f>IFERROR(MROUND((BN6+(BN6*(IF(Grunnbeløpstabell!$G$1&lt;&gt;"Egendefinert årlig prisstigning",ATF!$S$13,VLOOKUP($BO$1,Grunnbeløpstabell!$A$2:$L$128,3,FALSE))/100)))/100,1)*100,0)</f>
        <v>1235400</v>
      </c>
      <c r="BP6" s="66">
        <f>IFERROR(MROUND((BO6+(BO6*(IF(Grunnbeløpstabell!$G$1&lt;&gt;"Egendefinert årlig prisstigning",ATF!$S$13,VLOOKUP($BP$1,Grunnbeløpstabell!$A$2:$L$128,3,FALSE))/100)))/100,1)*100,0)</f>
        <v>1274600</v>
      </c>
      <c r="BQ6" s="66">
        <f>IFERROR(MROUND((BP6+(BP6*(IF(Grunnbeløpstabell!$G$1&lt;&gt;"Egendefinert årlig prisstigning",ATF!$S$13,VLOOKUP($BQ$1,Grunnbeløpstabell!$A$2:$L$128,3,FALSE))/100)))/100,1)*100,0)</f>
        <v>1315000</v>
      </c>
      <c r="BR6" s="66">
        <f>IFERROR(MROUND((BQ6+(BQ6*(IF(Grunnbeløpstabell!$G$1&lt;&gt;"Egendefinert årlig prisstigning",ATF!$S$13,VLOOKUP($BR$1,Grunnbeløpstabell!$A$2:$L$128,3,FALSE))/100)))/100,1)*100,0)</f>
        <v>1356700</v>
      </c>
      <c r="BS6" s="66">
        <f>IFERROR(MROUND((BR6+(BR6*(IF(Grunnbeløpstabell!$G$1&lt;&gt;"Egendefinert årlig prisstigning",ATF!$S$13,VLOOKUP($BS$1,Grunnbeløpstabell!$A$2:$L$128,3,FALSE))/100)))/100,1)*100,0)</f>
        <v>1399700</v>
      </c>
      <c r="BT6" s="66">
        <f>IFERROR(MROUND((BS6+(BS6*(IF(Grunnbeløpstabell!$G$1&lt;&gt;"Egendefinert årlig prisstigning",ATF!$S$13,VLOOKUP($BT$1,Grunnbeløpstabell!$A$2:$L$128,3,FALSE))/100)))/100,1)*100,0)</f>
        <v>1444100</v>
      </c>
      <c r="BU6" s="66">
        <f>IFERROR(MROUND((BT6+(BT6*(IF(Grunnbeløpstabell!$G$1&lt;&gt;"Egendefinert årlig prisstigning",ATF!$S$13,VLOOKUP($BU$1,Grunnbeløpstabell!$A$2:$L$128,3,FALSE))/100)))/100,1)*100,0)</f>
        <v>1489900</v>
      </c>
      <c r="BV6" s="66">
        <f>IFERROR(MROUND((BU6+(BU6*(IF(Grunnbeløpstabell!$G$1&lt;&gt;"Egendefinert årlig prisstigning",ATF!$S$13,VLOOKUP($BV$1,Grunnbeløpstabell!$A$2:$L$128,3,FALSE))/100)))/100,1)*100,0)</f>
        <v>1537100</v>
      </c>
      <c r="BW6" s="66">
        <f>IFERROR(MROUND((BV6+(BV6*(IF(Grunnbeløpstabell!$G$1&lt;&gt;"Egendefinert årlig prisstigning",ATF!$S$13,VLOOKUP($BW$1,Grunnbeløpstabell!$A$2:$L$128,3,FALSE))/100)))/100,1)*100,0)</f>
        <v>1585800</v>
      </c>
      <c r="BX6" s="66">
        <f>IFERROR(MROUND((BW6+(BW6*(IF(Grunnbeløpstabell!$G$1&lt;&gt;"Egendefinert årlig prisstigning",ATF!$S$13,VLOOKUP($BX$1,Grunnbeløpstabell!$A$2:$L$128,3,FALSE))/100)))/100,1)*100,0)</f>
        <v>1636100</v>
      </c>
      <c r="BY6" s="66">
        <f>IFERROR(MROUND((BX6+(BX6*(IF(Grunnbeløpstabell!$G$1&lt;&gt;"Egendefinert årlig prisstigning",ATF!$S$13,VLOOKUP($BY$1,Grunnbeløpstabell!$A$2:$L$128,3,FALSE))/100)))/100,1)*100,0)</f>
        <v>1688000</v>
      </c>
      <c r="BZ6" s="66">
        <f>IFERROR(MROUND((BY6+(BY6*(IF(Grunnbeløpstabell!$G$1&lt;&gt;"Egendefinert årlig prisstigning",ATF!$S$13,VLOOKUP($BZ$1,Grunnbeløpstabell!$A$2:$L$128,3,FALSE))/100)))/100,1)*100,0)</f>
        <v>1741500</v>
      </c>
      <c r="CA6" s="66">
        <f>IFERROR(MROUND((BZ6+(BZ6*(IF(Grunnbeløpstabell!$G$1&lt;&gt;"Egendefinert årlig prisstigning",ATF!$S$13,VLOOKUP($CA$1,Grunnbeløpstabell!$A$2:$L$128,3,FALSE))/100)))/100,1)*100,0)</f>
        <v>1796700</v>
      </c>
      <c r="CB6" s="66">
        <f>IFERROR(MROUND((CA6+(CA6*(IF(Grunnbeløpstabell!$G$1&lt;&gt;"Egendefinert årlig prisstigning",ATF!$S$13,VLOOKUP($CB$1,Grunnbeløpstabell!$A$2:$L$128,3,FALSE))/100)))/100,1)*100,0)</f>
        <v>1853700</v>
      </c>
      <c r="CC6" s="66">
        <f>IFERROR(MROUND((CB6+(CB6*(IF(Grunnbeløpstabell!$G$1&lt;&gt;"Egendefinert årlig prisstigning",ATF!$S$13,VLOOKUP($CC$1,Grunnbeløpstabell!$A$2:$L$128,3,FALSE))/100)))/100,1)*100,0)</f>
        <v>1912500</v>
      </c>
      <c r="CD6" s="66">
        <f>IFERROR(MROUND((CC6+(CC6*(IF(Grunnbeløpstabell!$G$1&lt;&gt;"Egendefinert årlig prisstigning",ATF!$S$13,VLOOKUP($CD$1,Grunnbeløpstabell!$A$2:$L$128,3,FALSE))/100)))/100,1)*100,0)</f>
        <v>1973100</v>
      </c>
      <c r="CE6" s="66">
        <f>IFERROR(MROUND((CD6+(CD6*(IF(Grunnbeløpstabell!$G$1&lt;&gt;"Egendefinert årlig prisstigning",ATF!$S$13,VLOOKUP($CE$1,Grunnbeløpstabell!$A$2:$L$128,3,FALSE))/100)))/100,1)*100,0)</f>
        <v>2035600</v>
      </c>
      <c r="CF6" s="66">
        <f>IFERROR(MROUND((CE6+(CE6*(IF(Grunnbeløpstabell!$G$1&lt;&gt;"Egendefinert årlig prisstigning",ATF!$S$13,VLOOKUP($CF$1,Grunnbeløpstabell!$A$2:$L$128,3,FALSE))/100)))/100,1)*100,0)</f>
        <v>2100100</v>
      </c>
      <c r="CG6" s="66">
        <f>IFERROR(MROUND((CF6+(CF6*(IF(Grunnbeløpstabell!$G$1&lt;&gt;"Egendefinert årlig prisstigning",ATF!$S$13,VLOOKUP($CG$1,Grunnbeløpstabell!$A$2:$L$128,3,FALSE))/100)))/100,1)*100,0)</f>
        <v>2166700</v>
      </c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 t="s">
        <v>46</v>
      </c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</row>
    <row r="7" spans="1:147">
      <c r="A7" s="159">
        <v>24</v>
      </c>
      <c r="B7" s="160">
        <v>202600</v>
      </c>
      <c r="C7" s="215">
        <v>212600</v>
      </c>
      <c r="D7" s="160">
        <v>212600</v>
      </c>
      <c r="E7" s="215">
        <v>212600</v>
      </c>
      <c r="F7" s="160">
        <v>219800</v>
      </c>
      <c r="G7" s="215">
        <v>227300</v>
      </c>
      <c r="H7" s="160">
        <v>227300</v>
      </c>
      <c r="I7" s="215">
        <v>233800</v>
      </c>
      <c r="J7" s="160">
        <v>233900</v>
      </c>
      <c r="K7" s="215">
        <v>242900</v>
      </c>
      <c r="L7" s="160">
        <v>247200</v>
      </c>
      <c r="M7" s="215">
        <v>263200</v>
      </c>
      <c r="N7" s="160">
        <v>265600</v>
      </c>
      <c r="O7" s="215">
        <v>274700</v>
      </c>
      <c r="P7" s="160">
        <v>281700</v>
      </c>
      <c r="Q7" s="215">
        <v>293700</v>
      </c>
      <c r="R7" s="160">
        <v>297900</v>
      </c>
      <c r="S7" s="215">
        <v>304500</v>
      </c>
      <c r="T7" s="160">
        <v>305200</v>
      </c>
      <c r="U7" s="215">
        <v>308700</v>
      </c>
      <c r="V7" s="160">
        <v>309700</v>
      </c>
      <c r="W7" s="215">
        <v>314800</v>
      </c>
      <c r="X7" s="160">
        <v>319000</v>
      </c>
      <c r="Y7" s="215">
        <v>320400</v>
      </c>
      <c r="Z7" s="160">
        <v>328800</v>
      </c>
      <c r="AA7" s="215">
        <v>338800</v>
      </c>
      <c r="AB7" s="160">
        <v>369800</v>
      </c>
      <c r="AC7" s="66">
        <f>IFERROR(MROUND((AB7+(AB7*(IF(Grunnbeløpstabell!$G$1&lt;&gt;"Egendefinert årlig prisstigning",ATF!$S$13,VLOOKUP($AC$1,Grunnbeløpstabell!$A$2:$L$128,3,FALSE))/100)))/100,1)*100,0)</f>
        <v>381500</v>
      </c>
      <c r="AD7" s="66">
        <f>IFERROR(MROUND((AC7+(AC7*(IF(Grunnbeløpstabell!$G$1&lt;&gt;"Egendefinert årlig prisstigning",ATF!$S$13,VLOOKUP($AD$1,Grunnbeløpstabell!$A$2:$L$128,3,FALSE))/100)))/100,1)*100,0)</f>
        <v>393600</v>
      </c>
      <c r="AE7" s="66">
        <f>IFERROR(MROUND((AD7+(AD7*(IF(Grunnbeløpstabell!$G$1&lt;&gt;"Egendefinert årlig prisstigning",ATF!$S$13,VLOOKUP($AE$1,Grunnbeløpstabell!$A$2:$L$128,3,FALSE))/100)))/100,1)*100,0)</f>
        <v>406100</v>
      </c>
      <c r="AF7" s="66">
        <f>IFERROR(MROUND((AE7+(AE7*(IF(Grunnbeløpstabell!$G$1&lt;&gt;"Egendefinert årlig prisstigning",ATF!$S$13,VLOOKUP($AF$1,Grunnbeløpstabell!$A$2:$L$128,3,FALSE))/100)))/100,1)*100,0)</f>
        <v>419000</v>
      </c>
      <c r="AG7" s="66">
        <f>IFERROR(MROUND((AF7+(AF7*(IF(Grunnbeløpstabell!$G$1&lt;&gt;"Egendefinert årlig prisstigning",ATF!$S$13,VLOOKUP($AG$1,Grunnbeløpstabell!$A$2:$L$128,3,FALSE))/100)))/100,1)*100,0)</f>
        <v>432300</v>
      </c>
      <c r="AH7" s="66">
        <f>IFERROR(MROUND((AG7+(AG7*(IF(Grunnbeløpstabell!$G$1&lt;&gt;"Egendefinert årlig prisstigning",ATF!$S$13,VLOOKUP($AH$1,Grunnbeløpstabell!$A$2:$L$128,3,FALSE))/100)))/100,1)*100,0)</f>
        <v>446000</v>
      </c>
      <c r="AI7" s="66">
        <f>IFERROR(MROUND((AH7+(AH7*(IF(Grunnbeløpstabell!$G$1&lt;&gt;"Egendefinert årlig prisstigning",ATF!$S$13,VLOOKUP($AI$1,Grunnbeløpstabell!$A$2:$L$128,3,FALSE))/100)))/100,1)*100,0)</f>
        <v>460100</v>
      </c>
      <c r="AJ7" s="66">
        <f>IFERROR(MROUND((AI7+(AI7*(IF(Grunnbeløpstabell!$G$1&lt;&gt;"Egendefinert årlig prisstigning",ATF!$S$13,VLOOKUP($AJ$1,Grunnbeløpstabell!$A$2:$L$128,3,FALSE))/100)))/100,1)*100,0)</f>
        <v>474700</v>
      </c>
      <c r="AK7" s="66">
        <f>IFERROR(MROUND((AJ7+(AJ7*(IF(Grunnbeløpstabell!$G$1&lt;&gt;"Egendefinert årlig prisstigning",ATF!$S$13,VLOOKUP($AK$1,Grunnbeløpstabell!$A$2:$L$128,3,FALSE))/100)))/100,1)*100,0)</f>
        <v>489700</v>
      </c>
      <c r="AL7" s="66">
        <f>IFERROR(MROUND((AK7+(AK7*(IF(Grunnbeløpstabell!$G$1&lt;&gt;"Egendefinert årlig prisstigning",ATF!$S$13,VLOOKUP($AL$1,Grunnbeløpstabell!$A$2:$L$128,3,FALSE))/100)))/100,1)*100,0)</f>
        <v>505200</v>
      </c>
      <c r="AM7" s="66">
        <f>IFERROR(MROUND((AL7+(AL7*(IF(Grunnbeløpstabell!$G$1&lt;&gt;"Egendefinert årlig prisstigning",ATF!$S$13,VLOOKUP($AM$1,Grunnbeløpstabell!$A$2:$L$128,3,FALSE))/100)))/100,1)*100,0)</f>
        <v>521200</v>
      </c>
      <c r="AN7" s="66">
        <f>IFERROR(MROUND((AM7+(AM7*(IF(Grunnbeløpstabell!$G$1&lt;&gt;"Egendefinert årlig prisstigning",ATF!$S$13,VLOOKUP($AN$1,Grunnbeløpstabell!$A$2:$L$128,3,FALSE))/100)))/100,1)*100,0)</f>
        <v>537700</v>
      </c>
      <c r="AO7" s="66">
        <f>IFERROR(MROUND((AN7+(AN7*(IF(Grunnbeløpstabell!$G$1&lt;&gt;"Egendefinert årlig prisstigning",ATF!$S$13,VLOOKUP($AO$1,Grunnbeløpstabell!$A$2:$L$128,3,FALSE))/100)))/100,1)*100,0)</f>
        <v>554700</v>
      </c>
      <c r="AP7" s="66">
        <f>IFERROR(MROUND((AO7+(AO7*(IF(Grunnbeløpstabell!$G$1&lt;&gt;"Egendefinert årlig prisstigning",ATF!$S$13,VLOOKUP($AP$1,Grunnbeløpstabell!$A$2:$L$128,3,FALSE))/100)))/100,1)*100,0)</f>
        <v>572300</v>
      </c>
      <c r="AQ7" s="66">
        <f>IFERROR(MROUND((AP7+(AP7*(IF(Grunnbeløpstabell!$G$1&lt;&gt;"Egendefinert årlig prisstigning",ATF!$S$13,VLOOKUP($AQ$1,Grunnbeløpstabell!$A$2:$L$128,3,FALSE))/100)))/100,1)*100,0)</f>
        <v>590400</v>
      </c>
      <c r="AR7" s="66">
        <f>IFERROR(MROUND((AQ7+(AQ7*(IF(Grunnbeløpstabell!$G$1&lt;&gt;"Egendefinert årlig prisstigning",ATF!$S$13,VLOOKUP($AR$1,Grunnbeløpstabell!$A$2:$L$128,3,FALSE))/100)))/100,1)*100,0)</f>
        <v>609100</v>
      </c>
      <c r="AS7" s="66">
        <f>IFERROR(MROUND((AR7+(AR7*(IF(Grunnbeløpstabell!$G$1&lt;&gt;"Egendefinert årlig prisstigning",ATF!$S$13,VLOOKUP($AS$1,Grunnbeløpstabell!$A$2:$L$128,3,FALSE))/100)))/100,1)*100,0)</f>
        <v>628400</v>
      </c>
      <c r="AT7" s="66">
        <f>IFERROR(MROUND((AS7+(AS7*(IF(Grunnbeløpstabell!$G$1&lt;&gt;"Egendefinert årlig prisstigning",ATF!$S$13,VLOOKUP($AT$1,Grunnbeløpstabell!$A$2:$L$128,3,FALSE))/100)))/100,1)*100,0)</f>
        <v>648300</v>
      </c>
      <c r="AU7" s="66">
        <f>IFERROR(MROUND((AT7+(AT7*(IF(Grunnbeløpstabell!$G$1&lt;&gt;"Egendefinert årlig prisstigning",ATF!$S$13,VLOOKUP($AU$1,Grunnbeløpstabell!$A$2:$L$128,3,FALSE))/100)))/100,1)*100,0)</f>
        <v>668900</v>
      </c>
      <c r="AV7" s="66">
        <f>IFERROR(MROUND((AU7+(AU7*(IF(Grunnbeløpstabell!$G$1&lt;&gt;"Egendefinert årlig prisstigning",ATF!$S$13,VLOOKUP($AV$1,Grunnbeløpstabell!$A$2:$L$128,3,FALSE))/100)))/100,1)*100,0)</f>
        <v>690100</v>
      </c>
      <c r="AW7" s="66">
        <f>IFERROR(MROUND((AV7+(AV7*(IF(Grunnbeløpstabell!$G$1&lt;&gt;"Egendefinert årlig prisstigning",ATF!$S$13,VLOOKUP($AW$1,Grunnbeløpstabell!$A$2:$L$128,3,FALSE))/100)))/100,1)*100,0)</f>
        <v>712000</v>
      </c>
      <c r="AX7" s="66">
        <f>IFERROR(MROUND((AW7+(AW7*(IF(Grunnbeløpstabell!$G$1&lt;&gt;"Egendefinert årlig prisstigning",ATF!$S$13,VLOOKUP($AX$1,Grunnbeløpstabell!$A$2:$L$128,3,FALSE))/100)))/100,1)*100,0)</f>
        <v>734600</v>
      </c>
      <c r="AY7" s="66">
        <f>IFERROR(MROUND((AX7+(AX7*(IF(Grunnbeløpstabell!$G$1&lt;&gt;"Egendefinert årlig prisstigning",ATF!$S$13,VLOOKUP($AY$1,Grunnbeløpstabell!$A$2:$L$128,3,FALSE))/100)))/100,1)*100,0)</f>
        <v>757900</v>
      </c>
      <c r="AZ7" s="66">
        <f>IFERROR(MROUND((AY7+(AY7*(IF(Grunnbeløpstabell!$G$1&lt;&gt;"Egendefinert årlig prisstigning",ATF!$S$13,VLOOKUP($AZ$1,Grunnbeløpstabell!$A$2:$L$128,3,FALSE))/100)))/100,1)*100,0)</f>
        <v>781900</v>
      </c>
      <c r="BA7" s="66">
        <f>IFERROR(MROUND((AZ7+(AZ7*(IF(Grunnbeløpstabell!$G$1&lt;&gt;"Egendefinert årlig prisstigning",ATF!$S$13,VLOOKUP($BA$1,Grunnbeløpstabell!$A$2:$L$128,3,FALSE))/100)))/100,1)*100,0)</f>
        <v>806700</v>
      </c>
      <c r="BB7" s="66">
        <f>IFERROR(MROUND((BA7+(BA7*(IF(Grunnbeløpstabell!$G$1&lt;&gt;"Egendefinert årlig prisstigning",ATF!$S$13,VLOOKUP($BB$1,Grunnbeløpstabell!$A$2:$L$128,3,FALSE))/100)))/100,1)*100,0)</f>
        <v>832300</v>
      </c>
      <c r="BC7" s="66">
        <f>IFERROR(MROUND((BB7+(BB7*(IF(Grunnbeløpstabell!$G$1&lt;&gt;"Egendefinert årlig prisstigning",ATF!$S$13,VLOOKUP($BC$1,Grunnbeløpstabell!$A$2:$L$128,3,FALSE))/100)))/100,1)*100,0)</f>
        <v>858700</v>
      </c>
      <c r="BD7" s="66">
        <f>IFERROR(MROUND((BC7+(BC7*(IF(Grunnbeløpstabell!$G$1&lt;&gt;"Egendefinert årlig prisstigning",ATF!$S$13,VLOOKUP($BD$1,Grunnbeløpstabell!$A$2:$L$128,3,FALSE))/100)))/100,1)*100,0)</f>
        <v>885900</v>
      </c>
      <c r="BE7" s="66">
        <f>IFERROR(MROUND((BD7+(BD7*(IF(Grunnbeløpstabell!$G$1&lt;&gt;"Egendefinert årlig prisstigning",ATF!$S$13,VLOOKUP($BE$1,Grunnbeløpstabell!$A$2:$L$128,3,FALSE))/100)))/100,1)*100,0)</f>
        <v>914000</v>
      </c>
      <c r="BF7" s="66">
        <f>IFERROR(MROUND((BE7+(BE7*(IF(Grunnbeløpstabell!$G$1&lt;&gt;"Egendefinert årlig prisstigning",ATF!$S$13,VLOOKUP($BF$1,Grunnbeløpstabell!$A$2:$L$128,3,FALSE))/100)))/100,1)*100,0)</f>
        <v>943000</v>
      </c>
      <c r="BG7" s="66">
        <f>IFERROR(MROUND((BF7+(BF7*(IF(Grunnbeløpstabell!$G$1&lt;&gt;"Egendefinert årlig prisstigning",ATF!$S$13,VLOOKUP($BG$1,Grunnbeløpstabell!$A$2:$L$128,3,FALSE))/100)))/100,1)*100,0)</f>
        <v>972900</v>
      </c>
      <c r="BH7" s="66">
        <f>IFERROR(MROUND((BG7+(BG7*(IF(Grunnbeløpstabell!$G$1&lt;&gt;"Egendefinert årlig prisstigning",ATF!$S$13,VLOOKUP($BH$1,Grunnbeløpstabell!$A$2:$L$128,3,FALSE))/100)))/100,1)*100,0)</f>
        <v>1003700</v>
      </c>
      <c r="BI7" s="66">
        <f>IFERROR(MROUND((BH7+(BH7*(IF(Grunnbeløpstabell!$G$1&lt;&gt;"Egendefinert årlig prisstigning",ATF!$S$13,VLOOKUP($BI$1,Grunnbeløpstabell!$A$2:$L$128,3,FALSE))/100)))/100,1)*100,0)</f>
        <v>1035500</v>
      </c>
      <c r="BJ7" s="66">
        <f>IFERROR(MROUND((BI7+(BI7*(IF(Grunnbeløpstabell!$G$1&lt;&gt;"Egendefinert årlig prisstigning",ATF!$S$13,VLOOKUP($BJ$1,Grunnbeløpstabell!$A$2:$L$128,3,FALSE))/100)))/100,1)*100,0)</f>
        <v>1068300</v>
      </c>
      <c r="BK7" s="66">
        <f>IFERROR(MROUND((BJ7+(BJ7*(IF(Grunnbeløpstabell!$G$1&lt;&gt;"Egendefinert årlig prisstigning",ATF!$S$13,VLOOKUP($BK$1,Grunnbeløpstabell!$A$2:$L$128,3,FALSE))/100)))/100,1)*100,0)</f>
        <v>1102200</v>
      </c>
      <c r="BL7" s="66">
        <f>IFERROR(MROUND((BK7+(BK7*(IF(Grunnbeløpstabell!$G$1&lt;&gt;"Egendefinert årlig prisstigning",ATF!$S$13,VLOOKUP($BL$1,Grunnbeløpstabell!$A$2:$L$128,3,FALSE))/100)))/100,1)*100,0)</f>
        <v>1137100</v>
      </c>
      <c r="BM7" s="66">
        <f>IFERROR(MROUND((BL7+(BL7*(IF(Grunnbeløpstabell!$G$1&lt;&gt;"Egendefinert årlig prisstigning",ATF!$S$13,VLOOKUP($BM$1,Grunnbeløpstabell!$A$2:$L$128,3,FALSE))/100)))/100,1)*100,0)</f>
        <v>1173100</v>
      </c>
      <c r="BN7" s="66">
        <f>IFERROR(MROUND((BM7+(BM7*(IF(Grunnbeløpstabell!$G$1&lt;&gt;"Egendefinert årlig prisstigning",ATF!$S$13,VLOOKUP($BN$1,Grunnbeløpstabell!$A$2:$L$128,3,FALSE))/100)))/100,1)*100,0)</f>
        <v>1210300</v>
      </c>
      <c r="BO7" s="66">
        <f>IFERROR(MROUND((BN7+(BN7*(IF(Grunnbeløpstabell!$G$1&lt;&gt;"Egendefinert årlig prisstigning",ATF!$S$13,VLOOKUP($BO$1,Grunnbeløpstabell!$A$2:$L$128,3,FALSE))/100)))/100,1)*100,0)</f>
        <v>1248700</v>
      </c>
      <c r="BP7" s="66">
        <f>IFERROR(MROUND((BO7+(BO7*(IF(Grunnbeløpstabell!$G$1&lt;&gt;"Egendefinert årlig prisstigning",ATF!$S$13,VLOOKUP($BP$1,Grunnbeløpstabell!$A$2:$L$128,3,FALSE))/100)))/100,1)*100,0)</f>
        <v>1288300</v>
      </c>
      <c r="BQ7" s="66">
        <f>IFERROR(MROUND((BP7+(BP7*(IF(Grunnbeløpstabell!$G$1&lt;&gt;"Egendefinert årlig prisstigning",ATF!$S$13,VLOOKUP($BQ$1,Grunnbeløpstabell!$A$2:$L$128,3,FALSE))/100)))/100,1)*100,0)</f>
        <v>1329100</v>
      </c>
      <c r="BR7" s="66">
        <f>IFERROR(MROUND((BQ7+(BQ7*(IF(Grunnbeløpstabell!$G$1&lt;&gt;"Egendefinert årlig prisstigning",ATF!$S$13,VLOOKUP($BR$1,Grunnbeløpstabell!$A$2:$L$128,3,FALSE))/100)))/100,1)*100,0)</f>
        <v>1371200</v>
      </c>
      <c r="BS7" s="66">
        <f>IFERROR(MROUND((BR7+(BR7*(IF(Grunnbeløpstabell!$G$1&lt;&gt;"Egendefinert årlig prisstigning",ATF!$S$13,VLOOKUP($BS$1,Grunnbeløpstabell!$A$2:$L$128,3,FALSE))/100)))/100,1)*100,0)</f>
        <v>1414700</v>
      </c>
      <c r="BT7" s="66">
        <f>IFERROR(MROUND((BS7+(BS7*(IF(Grunnbeløpstabell!$G$1&lt;&gt;"Egendefinert årlig prisstigning",ATF!$S$13,VLOOKUP($BT$1,Grunnbeløpstabell!$A$2:$L$128,3,FALSE))/100)))/100,1)*100,0)</f>
        <v>1459500</v>
      </c>
      <c r="BU7" s="66">
        <f>IFERROR(MROUND((BT7+(BT7*(IF(Grunnbeløpstabell!$G$1&lt;&gt;"Egendefinert årlig prisstigning",ATF!$S$13,VLOOKUP($BU$1,Grunnbeløpstabell!$A$2:$L$128,3,FALSE))/100)))/100,1)*100,0)</f>
        <v>1505800</v>
      </c>
      <c r="BV7" s="66">
        <f>IFERROR(MROUND((BU7+(BU7*(IF(Grunnbeløpstabell!$G$1&lt;&gt;"Egendefinert årlig prisstigning",ATF!$S$13,VLOOKUP($BV$1,Grunnbeløpstabell!$A$2:$L$128,3,FALSE))/100)))/100,1)*100,0)</f>
        <v>1553500</v>
      </c>
      <c r="BW7" s="66">
        <f>IFERROR(MROUND((BV7+(BV7*(IF(Grunnbeløpstabell!$G$1&lt;&gt;"Egendefinert årlig prisstigning",ATF!$S$13,VLOOKUP($BW$1,Grunnbeløpstabell!$A$2:$L$128,3,FALSE))/100)))/100,1)*100,0)</f>
        <v>1602700</v>
      </c>
      <c r="BX7" s="66">
        <f>IFERROR(MROUND((BW7+(BW7*(IF(Grunnbeløpstabell!$G$1&lt;&gt;"Egendefinert årlig prisstigning",ATF!$S$13,VLOOKUP($BX$1,Grunnbeløpstabell!$A$2:$L$128,3,FALSE))/100)))/100,1)*100,0)</f>
        <v>1653500</v>
      </c>
      <c r="BY7" s="66">
        <f>IFERROR(MROUND((BX7+(BX7*(IF(Grunnbeløpstabell!$G$1&lt;&gt;"Egendefinert årlig prisstigning",ATF!$S$13,VLOOKUP($BY$1,Grunnbeløpstabell!$A$2:$L$128,3,FALSE))/100)))/100,1)*100,0)</f>
        <v>1705900</v>
      </c>
      <c r="BZ7" s="66">
        <f>IFERROR(MROUND((BY7+(BY7*(IF(Grunnbeløpstabell!$G$1&lt;&gt;"Egendefinert årlig prisstigning",ATF!$S$13,VLOOKUP($BZ$1,Grunnbeløpstabell!$A$2:$L$128,3,FALSE))/100)))/100,1)*100,0)</f>
        <v>1760000</v>
      </c>
      <c r="CA7" s="66">
        <f>IFERROR(MROUND((BZ7+(BZ7*(IF(Grunnbeløpstabell!$G$1&lt;&gt;"Egendefinert årlig prisstigning",ATF!$S$13,VLOOKUP($CA$1,Grunnbeløpstabell!$A$2:$L$128,3,FALSE))/100)))/100,1)*100,0)</f>
        <v>1815800</v>
      </c>
      <c r="CB7" s="66">
        <f>IFERROR(MROUND((CA7+(CA7*(IF(Grunnbeløpstabell!$G$1&lt;&gt;"Egendefinert årlig prisstigning",ATF!$S$13,VLOOKUP($CB$1,Grunnbeløpstabell!$A$2:$L$128,3,FALSE))/100)))/100,1)*100,0)</f>
        <v>1873400</v>
      </c>
      <c r="CC7" s="66">
        <f>IFERROR(MROUND((CB7+(CB7*(IF(Grunnbeløpstabell!$G$1&lt;&gt;"Egendefinert årlig prisstigning",ATF!$S$13,VLOOKUP($CC$1,Grunnbeløpstabell!$A$2:$L$128,3,FALSE))/100)))/100,1)*100,0)</f>
        <v>1932800</v>
      </c>
      <c r="CD7" s="66">
        <f>IFERROR(MROUND((CC7+(CC7*(IF(Grunnbeløpstabell!$G$1&lt;&gt;"Egendefinert årlig prisstigning",ATF!$S$13,VLOOKUP($CD$1,Grunnbeløpstabell!$A$2:$L$128,3,FALSE))/100)))/100,1)*100,0)</f>
        <v>1994100</v>
      </c>
      <c r="CE7" s="66">
        <f>IFERROR(MROUND((CD7+(CD7*(IF(Grunnbeløpstabell!$G$1&lt;&gt;"Egendefinert årlig prisstigning",ATF!$S$13,VLOOKUP($CE$1,Grunnbeløpstabell!$A$2:$L$128,3,FALSE))/100)))/100,1)*100,0)</f>
        <v>2057300</v>
      </c>
      <c r="CF7" s="66">
        <f>IFERROR(MROUND((CE7+(CE7*(IF(Grunnbeløpstabell!$G$1&lt;&gt;"Egendefinert årlig prisstigning",ATF!$S$13,VLOOKUP($CF$1,Grunnbeløpstabell!$A$2:$L$128,3,FALSE))/100)))/100,1)*100,0)</f>
        <v>2122500</v>
      </c>
      <c r="CG7" s="66">
        <f>IFERROR(MROUND((CF7+(CF7*(IF(Grunnbeløpstabell!$G$1&lt;&gt;"Egendefinert årlig prisstigning",ATF!$S$13,VLOOKUP($CG$1,Grunnbeløpstabell!$A$2:$L$128,3,FALSE))/100)))/100,1)*100,0)</f>
        <v>2189800</v>
      </c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</row>
    <row r="8" spans="1:147">
      <c r="A8" s="159">
        <v>25</v>
      </c>
      <c r="B8" s="160">
        <v>206500</v>
      </c>
      <c r="C8" s="215">
        <v>216500</v>
      </c>
      <c r="D8" s="160">
        <v>216500</v>
      </c>
      <c r="E8" s="215">
        <v>216500</v>
      </c>
      <c r="F8" s="160">
        <v>223700</v>
      </c>
      <c r="G8" s="215">
        <v>231200</v>
      </c>
      <c r="H8" s="160">
        <v>231200</v>
      </c>
      <c r="I8" s="215">
        <v>237700</v>
      </c>
      <c r="J8" s="160">
        <v>237800</v>
      </c>
      <c r="K8" s="215">
        <v>246800</v>
      </c>
      <c r="L8" s="160">
        <v>251100</v>
      </c>
      <c r="M8" s="215">
        <v>267100</v>
      </c>
      <c r="N8" s="160">
        <v>269500</v>
      </c>
      <c r="O8" s="215">
        <v>278700</v>
      </c>
      <c r="P8" s="160">
        <v>285700</v>
      </c>
      <c r="Q8" s="215">
        <v>297700</v>
      </c>
      <c r="R8" s="160">
        <v>301900</v>
      </c>
      <c r="S8" s="215">
        <v>308500</v>
      </c>
      <c r="T8" s="160">
        <v>309200</v>
      </c>
      <c r="U8" s="215">
        <v>312800</v>
      </c>
      <c r="V8" s="160">
        <v>313800</v>
      </c>
      <c r="W8" s="215">
        <v>318900</v>
      </c>
      <c r="X8" s="160">
        <v>323200</v>
      </c>
      <c r="Y8" s="215">
        <v>324600</v>
      </c>
      <c r="Z8" s="160">
        <v>333000</v>
      </c>
      <c r="AA8" s="215">
        <v>343000</v>
      </c>
      <c r="AB8" s="160">
        <v>374000</v>
      </c>
      <c r="AC8" s="66">
        <f>IFERROR(MROUND((AB8+(AB8*(IF(Grunnbeløpstabell!$G$1&lt;&gt;"Egendefinert årlig prisstigning",ATF!$S$13,VLOOKUP($AC$1,Grunnbeløpstabell!$A$2:$L$128,3,FALSE))/100)))/100,1)*100,0)</f>
        <v>385900</v>
      </c>
      <c r="AD8" s="66">
        <f>IFERROR(MROUND((AC8+(AC8*(IF(Grunnbeløpstabell!$G$1&lt;&gt;"Egendefinert årlig prisstigning",ATF!$S$13,VLOOKUP($AD$1,Grunnbeløpstabell!$A$2:$L$128,3,FALSE))/100)))/100,1)*100,0)</f>
        <v>398100</v>
      </c>
      <c r="AE8" s="66">
        <f>IFERROR(MROUND((AD8+(AD8*(IF(Grunnbeløpstabell!$G$1&lt;&gt;"Egendefinert årlig prisstigning",ATF!$S$13,VLOOKUP($AE$1,Grunnbeløpstabell!$A$2:$L$128,3,FALSE))/100)))/100,1)*100,0)</f>
        <v>410700</v>
      </c>
      <c r="AF8" s="66">
        <f>IFERROR(MROUND((AE8+(AE8*(IF(Grunnbeløpstabell!$G$1&lt;&gt;"Egendefinert årlig prisstigning",ATF!$S$13,VLOOKUP($AF$1,Grunnbeløpstabell!$A$2:$L$128,3,FALSE))/100)))/100,1)*100,0)</f>
        <v>423700</v>
      </c>
      <c r="AG8" s="66">
        <f>IFERROR(MROUND((AF8+(AF8*(IF(Grunnbeløpstabell!$G$1&lt;&gt;"Egendefinert årlig prisstigning",ATF!$S$13,VLOOKUP($AG$1,Grunnbeløpstabell!$A$2:$L$128,3,FALSE))/100)))/100,1)*100,0)</f>
        <v>437100</v>
      </c>
      <c r="AH8" s="66">
        <f>IFERROR(MROUND((AG8+(AG8*(IF(Grunnbeløpstabell!$G$1&lt;&gt;"Egendefinert årlig prisstigning",ATF!$S$13,VLOOKUP($AH$1,Grunnbeløpstabell!$A$2:$L$128,3,FALSE))/100)))/100,1)*100,0)</f>
        <v>451000</v>
      </c>
      <c r="AI8" s="66">
        <f>IFERROR(MROUND((AH8+(AH8*(IF(Grunnbeløpstabell!$G$1&lt;&gt;"Egendefinert årlig prisstigning",ATF!$S$13,VLOOKUP($AI$1,Grunnbeløpstabell!$A$2:$L$128,3,FALSE))/100)))/100,1)*100,0)</f>
        <v>465300</v>
      </c>
      <c r="AJ8" s="66">
        <f>IFERROR(MROUND((AI8+(AI8*(IF(Grunnbeløpstabell!$G$1&lt;&gt;"Egendefinert årlig prisstigning",ATF!$S$13,VLOOKUP($AJ$1,Grunnbeløpstabell!$A$2:$L$128,3,FALSE))/100)))/100,1)*100,0)</f>
        <v>480100</v>
      </c>
      <c r="AK8" s="66">
        <f>IFERROR(MROUND((AJ8+(AJ8*(IF(Grunnbeløpstabell!$G$1&lt;&gt;"Egendefinert årlig prisstigning",ATF!$S$13,VLOOKUP($AK$1,Grunnbeløpstabell!$A$2:$L$128,3,FALSE))/100)))/100,1)*100,0)</f>
        <v>495300</v>
      </c>
      <c r="AL8" s="66">
        <f>IFERROR(MROUND((AK8+(AK8*(IF(Grunnbeløpstabell!$G$1&lt;&gt;"Egendefinert årlig prisstigning",ATF!$S$13,VLOOKUP($AL$1,Grunnbeløpstabell!$A$2:$L$128,3,FALSE))/100)))/100,1)*100,0)</f>
        <v>511000</v>
      </c>
      <c r="AM8" s="66">
        <f>IFERROR(MROUND((AL8+(AL8*(IF(Grunnbeløpstabell!$G$1&lt;&gt;"Egendefinert årlig prisstigning",ATF!$S$13,VLOOKUP($AM$1,Grunnbeløpstabell!$A$2:$L$128,3,FALSE))/100)))/100,1)*100,0)</f>
        <v>527200</v>
      </c>
      <c r="AN8" s="66">
        <f>IFERROR(MROUND((AM8+(AM8*(IF(Grunnbeløpstabell!$G$1&lt;&gt;"Egendefinert årlig prisstigning",ATF!$S$13,VLOOKUP($AN$1,Grunnbeløpstabell!$A$2:$L$128,3,FALSE))/100)))/100,1)*100,0)</f>
        <v>543900</v>
      </c>
      <c r="AO8" s="66">
        <f>IFERROR(MROUND((AN8+(AN8*(IF(Grunnbeløpstabell!$G$1&lt;&gt;"Egendefinert årlig prisstigning",ATF!$S$13,VLOOKUP($AO$1,Grunnbeløpstabell!$A$2:$L$128,3,FALSE))/100)))/100,1)*100,0)</f>
        <v>561100</v>
      </c>
      <c r="AP8" s="66">
        <f>IFERROR(MROUND((AO8+(AO8*(IF(Grunnbeløpstabell!$G$1&lt;&gt;"Egendefinert årlig prisstigning",ATF!$S$13,VLOOKUP($AP$1,Grunnbeløpstabell!$A$2:$L$128,3,FALSE))/100)))/100,1)*100,0)</f>
        <v>578900</v>
      </c>
      <c r="AQ8" s="66">
        <f>IFERROR(MROUND((AP8+(AP8*(IF(Grunnbeløpstabell!$G$1&lt;&gt;"Egendefinert årlig prisstigning",ATF!$S$13,VLOOKUP($AQ$1,Grunnbeløpstabell!$A$2:$L$128,3,FALSE))/100)))/100,1)*100,0)</f>
        <v>597300</v>
      </c>
      <c r="AR8" s="66">
        <f>IFERROR(MROUND((AQ8+(AQ8*(IF(Grunnbeløpstabell!$G$1&lt;&gt;"Egendefinert årlig prisstigning",ATF!$S$13,VLOOKUP($AR$1,Grunnbeløpstabell!$A$2:$L$128,3,FALSE))/100)))/100,1)*100,0)</f>
        <v>616200</v>
      </c>
      <c r="AS8" s="66">
        <f>IFERROR(MROUND((AR8+(AR8*(IF(Grunnbeløpstabell!$G$1&lt;&gt;"Egendefinert årlig prisstigning",ATF!$S$13,VLOOKUP($AS$1,Grunnbeløpstabell!$A$2:$L$128,3,FALSE))/100)))/100,1)*100,0)</f>
        <v>635700</v>
      </c>
      <c r="AT8" s="66">
        <f>IFERROR(MROUND((AS8+(AS8*(IF(Grunnbeløpstabell!$G$1&lt;&gt;"Egendefinert årlig prisstigning",ATF!$S$13,VLOOKUP($AT$1,Grunnbeløpstabell!$A$2:$L$128,3,FALSE))/100)))/100,1)*100,0)</f>
        <v>655900</v>
      </c>
      <c r="AU8" s="66">
        <f>IFERROR(MROUND((AT8+(AT8*(IF(Grunnbeløpstabell!$G$1&lt;&gt;"Egendefinert årlig prisstigning",ATF!$S$13,VLOOKUP($AU$1,Grunnbeløpstabell!$A$2:$L$128,3,FALSE))/100)))/100,1)*100,0)</f>
        <v>676700</v>
      </c>
      <c r="AV8" s="66">
        <f>IFERROR(MROUND((AU8+(AU8*(IF(Grunnbeløpstabell!$G$1&lt;&gt;"Egendefinert årlig prisstigning",ATF!$S$13,VLOOKUP($AV$1,Grunnbeløpstabell!$A$2:$L$128,3,FALSE))/100)))/100,1)*100,0)</f>
        <v>698200</v>
      </c>
      <c r="AW8" s="66">
        <f>IFERROR(MROUND((AV8+(AV8*(IF(Grunnbeløpstabell!$G$1&lt;&gt;"Egendefinert årlig prisstigning",ATF!$S$13,VLOOKUP($AW$1,Grunnbeløpstabell!$A$2:$L$128,3,FALSE))/100)))/100,1)*100,0)</f>
        <v>720300</v>
      </c>
      <c r="AX8" s="66">
        <f>IFERROR(MROUND((AW8+(AW8*(IF(Grunnbeløpstabell!$G$1&lt;&gt;"Egendefinert årlig prisstigning",ATF!$S$13,VLOOKUP($AX$1,Grunnbeløpstabell!$A$2:$L$128,3,FALSE))/100)))/100,1)*100,0)</f>
        <v>743100</v>
      </c>
      <c r="AY8" s="66">
        <f>IFERROR(MROUND((AX8+(AX8*(IF(Grunnbeløpstabell!$G$1&lt;&gt;"Egendefinert årlig prisstigning",ATF!$S$13,VLOOKUP($AY$1,Grunnbeløpstabell!$A$2:$L$128,3,FALSE))/100)))/100,1)*100,0)</f>
        <v>766700</v>
      </c>
      <c r="AZ8" s="66">
        <f>IFERROR(MROUND((AY8+(AY8*(IF(Grunnbeløpstabell!$G$1&lt;&gt;"Egendefinert årlig prisstigning",ATF!$S$13,VLOOKUP($AZ$1,Grunnbeløpstabell!$A$2:$L$128,3,FALSE))/100)))/100,1)*100,0)</f>
        <v>791000</v>
      </c>
      <c r="BA8" s="66">
        <f>IFERROR(MROUND((AZ8+(AZ8*(IF(Grunnbeløpstabell!$G$1&lt;&gt;"Egendefinert årlig prisstigning",ATF!$S$13,VLOOKUP($BA$1,Grunnbeløpstabell!$A$2:$L$128,3,FALSE))/100)))/100,1)*100,0)</f>
        <v>816100</v>
      </c>
      <c r="BB8" s="66">
        <f>IFERROR(MROUND((BA8+(BA8*(IF(Grunnbeløpstabell!$G$1&lt;&gt;"Egendefinert årlig prisstigning",ATF!$S$13,VLOOKUP($BB$1,Grunnbeløpstabell!$A$2:$L$128,3,FALSE))/100)))/100,1)*100,0)</f>
        <v>842000</v>
      </c>
      <c r="BC8" s="66">
        <f>IFERROR(MROUND((BB8+(BB8*(IF(Grunnbeløpstabell!$G$1&lt;&gt;"Egendefinert årlig prisstigning",ATF!$S$13,VLOOKUP($BC$1,Grunnbeløpstabell!$A$2:$L$128,3,FALSE))/100)))/100,1)*100,0)</f>
        <v>868700</v>
      </c>
      <c r="BD8" s="66">
        <f>IFERROR(MROUND((BC8+(BC8*(IF(Grunnbeløpstabell!$G$1&lt;&gt;"Egendefinert årlig prisstigning",ATF!$S$13,VLOOKUP($BD$1,Grunnbeløpstabell!$A$2:$L$128,3,FALSE))/100)))/100,1)*100,0)</f>
        <v>896200</v>
      </c>
      <c r="BE8" s="66">
        <f>IFERROR(MROUND((BD8+(BD8*(IF(Grunnbeløpstabell!$G$1&lt;&gt;"Egendefinert årlig prisstigning",ATF!$S$13,VLOOKUP($BE$1,Grunnbeløpstabell!$A$2:$L$128,3,FALSE))/100)))/100,1)*100,0)</f>
        <v>924600</v>
      </c>
      <c r="BF8" s="66">
        <f>IFERROR(MROUND((BE8+(BE8*(IF(Grunnbeløpstabell!$G$1&lt;&gt;"Egendefinert årlig prisstigning",ATF!$S$13,VLOOKUP($BF$1,Grunnbeløpstabell!$A$2:$L$128,3,FALSE))/100)))/100,1)*100,0)</f>
        <v>953900</v>
      </c>
      <c r="BG8" s="66">
        <f>IFERROR(MROUND((BF8+(BF8*(IF(Grunnbeløpstabell!$G$1&lt;&gt;"Egendefinert årlig prisstigning",ATF!$S$13,VLOOKUP($BG$1,Grunnbeløpstabell!$A$2:$L$128,3,FALSE))/100)))/100,1)*100,0)</f>
        <v>984100</v>
      </c>
      <c r="BH8" s="66">
        <f>IFERROR(MROUND((BG8+(BG8*(IF(Grunnbeløpstabell!$G$1&lt;&gt;"Egendefinert årlig prisstigning",ATF!$S$13,VLOOKUP($BH$1,Grunnbeløpstabell!$A$2:$L$128,3,FALSE))/100)))/100,1)*100,0)</f>
        <v>1015300</v>
      </c>
      <c r="BI8" s="66">
        <f>IFERROR(MROUND((BH8+(BH8*(IF(Grunnbeløpstabell!$G$1&lt;&gt;"Egendefinert årlig prisstigning",ATF!$S$13,VLOOKUP($BI$1,Grunnbeløpstabell!$A$2:$L$128,3,FALSE))/100)))/100,1)*100,0)</f>
        <v>1047500</v>
      </c>
      <c r="BJ8" s="66">
        <f>IFERROR(MROUND((BI8+(BI8*(IF(Grunnbeløpstabell!$G$1&lt;&gt;"Egendefinert årlig prisstigning",ATF!$S$13,VLOOKUP($BJ$1,Grunnbeløpstabell!$A$2:$L$128,3,FALSE))/100)))/100,1)*100,0)</f>
        <v>1080700</v>
      </c>
      <c r="BK8" s="66">
        <f>IFERROR(MROUND((BJ8+(BJ8*(IF(Grunnbeløpstabell!$G$1&lt;&gt;"Egendefinert årlig prisstigning",ATF!$S$13,VLOOKUP($BK$1,Grunnbeløpstabell!$A$2:$L$128,3,FALSE))/100)))/100,1)*100,0)</f>
        <v>1115000</v>
      </c>
      <c r="BL8" s="66">
        <f>IFERROR(MROUND((BK8+(BK8*(IF(Grunnbeløpstabell!$G$1&lt;&gt;"Egendefinert årlig prisstigning",ATF!$S$13,VLOOKUP($BL$1,Grunnbeløpstabell!$A$2:$L$128,3,FALSE))/100)))/100,1)*100,0)</f>
        <v>1150300</v>
      </c>
      <c r="BM8" s="66">
        <f>IFERROR(MROUND((BL8+(BL8*(IF(Grunnbeløpstabell!$G$1&lt;&gt;"Egendefinert årlig prisstigning",ATF!$S$13,VLOOKUP($BM$1,Grunnbeløpstabell!$A$2:$L$128,3,FALSE))/100)))/100,1)*100,0)</f>
        <v>1186800</v>
      </c>
      <c r="BN8" s="66">
        <f>IFERROR(MROUND((BM8+(BM8*(IF(Grunnbeløpstabell!$G$1&lt;&gt;"Egendefinert årlig prisstigning",ATF!$S$13,VLOOKUP($BN$1,Grunnbeløpstabell!$A$2:$L$128,3,FALSE))/100)))/100,1)*100,0)</f>
        <v>1224400</v>
      </c>
      <c r="BO8" s="66">
        <f>IFERROR(MROUND((BN8+(BN8*(IF(Grunnbeløpstabell!$G$1&lt;&gt;"Egendefinert årlig prisstigning",ATF!$S$13,VLOOKUP($BO$1,Grunnbeløpstabell!$A$2:$L$128,3,FALSE))/100)))/100,1)*100,0)</f>
        <v>1263200</v>
      </c>
      <c r="BP8" s="66">
        <f>IFERROR(MROUND((BO8+(BO8*(IF(Grunnbeløpstabell!$G$1&lt;&gt;"Egendefinert årlig prisstigning",ATF!$S$13,VLOOKUP($BP$1,Grunnbeløpstabell!$A$2:$L$128,3,FALSE))/100)))/100,1)*100,0)</f>
        <v>1303200</v>
      </c>
      <c r="BQ8" s="66">
        <f>IFERROR(MROUND((BP8+(BP8*(IF(Grunnbeløpstabell!$G$1&lt;&gt;"Egendefinert årlig prisstigning",ATF!$S$13,VLOOKUP($BQ$1,Grunnbeløpstabell!$A$2:$L$128,3,FALSE))/100)))/100,1)*100,0)</f>
        <v>1344500</v>
      </c>
      <c r="BR8" s="66">
        <f>IFERROR(MROUND((BQ8+(BQ8*(IF(Grunnbeløpstabell!$G$1&lt;&gt;"Egendefinert årlig prisstigning",ATF!$S$13,VLOOKUP($BR$1,Grunnbeløpstabell!$A$2:$L$128,3,FALSE))/100)))/100,1)*100,0)</f>
        <v>1387100</v>
      </c>
      <c r="BS8" s="66">
        <f>IFERROR(MROUND((BR8+(BR8*(IF(Grunnbeløpstabell!$G$1&lt;&gt;"Egendefinert årlig prisstigning",ATF!$S$13,VLOOKUP($BS$1,Grunnbeløpstabell!$A$2:$L$128,3,FALSE))/100)))/100,1)*100,0)</f>
        <v>1431100</v>
      </c>
      <c r="BT8" s="66">
        <f>IFERROR(MROUND((BS8+(BS8*(IF(Grunnbeløpstabell!$G$1&lt;&gt;"Egendefinert årlig prisstigning",ATF!$S$13,VLOOKUP($BT$1,Grunnbeløpstabell!$A$2:$L$128,3,FALSE))/100)))/100,1)*100,0)</f>
        <v>1476500</v>
      </c>
      <c r="BU8" s="66">
        <f>IFERROR(MROUND((BT8+(BT8*(IF(Grunnbeløpstabell!$G$1&lt;&gt;"Egendefinert årlig prisstigning",ATF!$S$13,VLOOKUP($BU$1,Grunnbeløpstabell!$A$2:$L$128,3,FALSE))/100)))/100,1)*100,0)</f>
        <v>1523300</v>
      </c>
      <c r="BV8" s="66">
        <f>IFERROR(MROUND((BU8+(BU8*(IF(Grunnbeløpstabell!$G$1&lt;&gt;"Egendefinert årlig prisstigning",ATF!$S$13,VLOOKUP($BV$1,Grunnbeløpstabell!$A$2:$L$128,3,FALSE))/100)))/100,1)*100,0)</f>
        <v>1571600</v>
      </c>
      <c r="BW8" s="66">
        <f>IFERROR(MROUND((BV8+(BV8*(IF(Grunnbeløpstabell!$G$1&lt;&gt;"Egendefinert årlig prisstigning",ATF!$S$13,VLOOKUP($BW$1,Grunnbeløpstabell!$A$2:$L$128,3,FALSE))/100)))/100,1)*100,0)</f>
        <v>1621400</v>
      </c>
      <c r="BX8" s="66">
        <f>IFERROR(MROUND((BW8+(BW8*(IF(Grunnbeløpstabell!$G$1&lt;&gt;"Egendefinert årlig prisstigning",ATF!$S$13,VLOOKUP($BX$1,Grunnbeløpstabell!$A$2:$L$128,3,FALSE))/100)))/100,1)*100,0)</f>
        <v>1672800</v>
      </c>
      <c r="BY8" s="66">
        <f>IFERROR(MROUND((BX8+(BX8*(IF(Grunnbeløpstabell!$G$1&lt;&gt;"Egendefinert årlig prisstigning",ATF!$S$13,VLOOKUP($BY$1,Grunnbeløpstabell!$A$2:$L$128,3,FALSE))/100)))/100,1)*100,0)</f>
        <v>1725800</v>
      </c>
      <c r="BZ8" s="66">
        <f>IFERROR(MROUND((BY8+(BY8*(IF(Grunnbeløpstabell!$G$1&lt;&gt;"Egendefinert årlig prisstigning",ATF!$S$13,VLOOKUP($BZ$1,Grunnbeløpstabell!$A$2:$L$128,3,FALSE))/100)))/100,1)*100,0)</f>
        <v>1780500</v>
      </c>
      <c r="CA8" s="66">
        <f>IFERROR(MROUND((BZ8+(BZ8*(IF(Grunnbeløpstabell!$G$1&lt;&gt;"Egendefinert årlig prisstigning",ATF!$S$13,VLOOKUP($CA$1,Grunnbeløpstabell!$A$2:$L$128,3,FALSE))/100)))/100,1)*100,0)</f>
        <v>1836900</v>
      </c>
      <c r="CB8" s="66">
        <f>IFERROR(MROUND((CA8+(CA8*(IF(Grunnbeløpstabell!$G$1&lt;&gt;"Egendefinert årlig prisstigning",ATF!$S$13,VLOOKUP($CB$1,Grunnbeløpstabell!$A$2:$L$128,3,FALSE))/100)))/100,1)*100,0)</f>
        <v>1895100</v>
      </c>
      <c r="CC8" s="66">
        <f>IFERROR(MROUND((CB8+(CB8*(IF(Grunnbeløpstabell!$G$1&lt;&gt;"Egendefinert årlig prisstigning",ATF!$S$13,VLOOKUP($CC$1,Grunnbeløpstabell!$A$2:$L$128,3,FALSE))/100)))/100,1)*100,0)</f>
        <v>1955200</v>
      </c>
      <c r="CD8" s="66">
        <f>IFERROR(MROUND((CC8+(CC8*(IF(Grunnbeløpstabell!$G$1&lt;&gt;"Egendefinert årlig prisstigning",ATF!$S$13,VLOOKUP($CD$1,Grunnbeløpstabell!$A$2:$L$128,3,FALSE))/100)))/100,1)*100,0)</f>
        <v>2017200</v>
      </c>
      <c r="CE8" s="66">
        <f>IFERROR(MROUND((CD8+(CD8*(IF(Grunnbeløpstabell!$G$1&lt;&gt;"Egendefinert årlig prisstigning",ATF!$S$13,VLOOKUP($CE$1,Grunnbeløpstabell!$A$2:$L$128,3,FALSE))/100)))/100,1)*100,0)</f>
        <v>2081100</v>
      </c>
      <c r="CF8" s="66">
        <f>IFERROR(MROUND((CE8+(CE8*(IF(Grunnbeløpstabell!$G$1&lt;&gt;"Egendefinert årlig prisstigning",ATF!$S$13,VLOOKUP($CF$1,Grunnbeløpstabell!$A$2:$L$128,3,FALSE))/100)))/100,1)*100,0)</f>
        <v>2147100</v>
      </c>
      <c r="CG8" s="66">
        <f>IFERROR(MROUND((CF8+(CF8*(IF(Grunnbeløpstabell!$G$1&lt;&gt;"Egendefinert årlig prisstigning",ATF!$S$13,VLOOKUP($CG$1,Grunnbeløpstabell!$A$2:$L$128,3,FALSE))/100)))/100,1)*100,0)</f>
        <v>2215200</v>
      </c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</row>
    <row r="9" spans="1:147">
      <c r="A9" s="159">
        <v>26</v>
      </c>
      <c r="B9" s="160">
        <v>209800</v>
      </c>
      <c r="C9" s="215">
        <v>220100</v>
      </c>
      <c r="D9" s="160">
        <v>220100</v>
      </c>
      <c r="E9" s="215">
        <v>220100</v>
      </c>
      <c r="F9" s="160">
        <v>227300</v>
      </c>
      <c r="G9" s="215">
        <v>234800</v>
      </c>
      <c r="H9" s="160">
        <v>234800</v>
      </c>
      <c r="I9" s="215">
        <v>241300</v>
      </c>
      <c r="J9" s="160">
        <v>241700</v>
      </c>
      <c r="K9" s="215">
        <v>250700</v>
      </c>
      <c r="L9" s="160">
        <v>255000</v>
      </c>
      <c r="M9" s="215">
        <v>271000</v>
      </c>
      <c r="N9" s="160">
        <v>273400</v>
      </c>
      <c r="O9" s="215">
        <v>282700</v>
      </c>
      <c r="P9" s="160">
        <v>289700</v>
      </c>
      <c r="Q9" s="215">
        <v>301700</v>
      </c>
      <c r="R9" s="160">
        <v>305900</v>
      </c>
      <c r="S9" s="215">
        <v>312600</v>
      </c>
      <c r="T9" s="160">
        <v>313300</v>
      </c>
      <c r="U9" s="215">
        <v>316900</v>
      </c>
      <c r="V9" s="160">
        <v>317900</v>
      </c>
      <c r="W9" s="215">
        <v>323000</v>
      </c>
      <c r="X9" s="160">
        <v>327400</v>
      </c>
      <c r="Y9" s="215">
        <v>328800</v>
      </c>
      <c r="Z9" s="160">
        <v>337300</v>
      </c>
      <c r="AA9" s="215">
        <v>347300</v>
      </c>
      <c r="AB9" s="160">
        <v>378300</v>
      </c>
      <c r="AC9" s="66">
        <f>IFERROR(MROUND((AB9+(AB9*(IF(Grunnbeløpstabell!$G$1&lt;&gt;"Egendefinert årlig prisstigning",ATF!$S$13,VLOOKUP($AC$1,Grunnbeløpstabell!$A$2:$L$128,3,FALSE))/100)))/100,1)*100,0)</f>
        <v>390300</v>
      </c>
      <c r="AD9" s="66">
        <f>IFERROR(MROUND((AC9+(AC9*(IF(Grunnbeløpstabell!$G$1&lt;&gt;"Egendefinert årlig prisstigning",ATF!$S$13,VLOOKUP($AD$1,Grunnbeløpstabell!$A$2:$L$128,3,FALSE))/100)))/100,1)*100,0)</f>
        <v>402700</v>
      </c>
      <c r="AE9" s="66">
        <f>IFERROR(MROUND((AD9+(AD9*(IF(Grunnbeløpstabell!$G$1&lt;&gt;"Egendefinert årlig prisstigning",ATF!$S$13,VLOOKUP($AE$1,Grunnbeløpstabell!$A$2:$L$128,3,FALSE))/100)))/100,1)*100,0)</f>
        <v>415500</v>
      </c>
      <c r="AF9" s="66">
        <f>IFERROR(MROUND((AE9+(AE9*(IF(Grunnbeløpstabell!$G$1&lt;&gt;"Egendefinert årlig prisstigning",ATF!$S$13,VLOOKUP($AF$1,Grunnbeløpstabell!$A$2:$L$128,3,FALSE))/100)))/100,1)*100,0)</f>
        <v>428700</v>
      </c>
      <c r="AG9" s="66">
        <f>IFERROR(MROUND((AF9+(AF9*(IF(Grunnbeløpstabell!$G$1&lt;&gt;"Egendefinert årlig prisstigning",ATF!$S$13,VLOOKUP($AG$1,Grunnbeløpstabell!$A$2:$L$128,3,FALSE))/100)))/100,1)*100,0)</f>
        <v>442300</v>
      </c>
      <c r="AH9" s="66">
        <f>IFERROR(MROUND((AG9+(AG9*(IF(Grunnbeløpstabell!$G$1&lt;&gt;"Egendefinert årlig prisstigning",ATF!$S$13,VLOOKUP($AH$1,Grunnbeløpstabell!$A$2:$L$128,3,FALSE))/100)))/100,1)*100,0)</f>
        <v>456300</v>
      </c>
      <c r="AI9" s="66">
        <f>IFERROR(MROUND((AH9+(AH9*(IF(Grunnbeløpstabell!$G$1&lt;&gt;"Egendefinert årlig prisstigning",ATF!$S$13,VLOOKUP($AI$1,Grunnbeløpstabell!$A$2:$L$128,3,FALSE))/100)))/100,1)*100,0)</f>
        <v>470800</v>
      </c>
      <c r="AJ9" s="66">
        <f>IFERROR(MROUND((AI9+(AI9*(IF(Grunnbeløpstabell!$G$1&lt;&gt;"Egendefinert årlig prisstigning",ATF!$S$13,VLOOKUP($AJ$1,Grunnbeløpstabell!$A$2:$L$128,3,FALSE))/100)))/100,1)*100,0)</f>
        <v>485700</v>
      </c>
      <c r="AK9" s="66">
        <f>IFERROR(MROUND((AJ9+(AJ9*(IF(Grunnbeløpstabell!$G$1&lt;&gt;"Egendefinert årlig prisstigning",ATF!$S$13,VLOOKUP($AK$1,Grunnbeløpstabell!$A$2:$L$128,3,FALSE))/100)))/100,1)*100,0)</f>
        <v>501100</v>
      </c>
      <c r="AL9" s="66">
        <f>IFERROR(MROUND((AK9+(AK9*(IF(Grunnbeløpstabell!$G$1&lt;&gt;"Egendefinert årlig prisstigning",ATF!$S$13,VLOOKUP($AL$1,Grunnbeløpstabell!$A$2:$L$128,3,FALSE))/100)))/100,1)*100,0)</f>
        <v>517000</v>
      </c>
      <c r="AM9" s="66">
        <f>IFERROR(MROUND((AL9+(AL9*(IF(Grunnbeløpstabell!$G$1&lt;&gt;"Egendefinert årlig prisstigning",ATF!$S$13,VLOOKUP($AM$1,Grunnbeløpstabell!$A$2:$L$128,3,FALSE))/100)))/100,1)*100,0)</f>
        <v>533400</v>
      </c>
      <c r="AN9" s="66">
        <f>IFERROR(MROUND((AM9+(AM9*(IF(Grunnbeløpstabell!$G$1&lt;&gt;"Egendefinert årlig prisstigning",ATF!$S$13,VLOOKUP($AN$1,Grunnbeløpstabell!$A$2:$L$128,3,FALSE))/100)))/100,1)*100,0)</f>
        <v>550300</v>
      </c>
      <c r="AO9" s="66">
        <f>IFERROR(MROUND((AN9+(AN9*(IF(Grunnbeløpstabell!$G$1&lt;&gt;"Egendefinert årlig prisstigning",ATF!$S$13,VLOOKUP($AO$1,Grunnbeløpstabell!$A$2:$L$128,3,FALSE))/100)))/100,1)*100,0)</f>
        <v>567700</v>
      </c>
      <c r="AP9" s="66">
        <f>IFERROR(MROUND((AO9+(AO9*(IF(Grunnbeløpstabell!$G$1&lt;&gt;"Egendefinert årlig prisstigning",ATF!$S$13,VLOOKUP($AP$1,Grunnbeløpstabell!$A$2:$L$128,3,FALSE))/100)))/100,1)*100,0)</f>
        <v>585700</v>
      </c>
      <c r="AQ9" s="66">
        <f>IFERROR(MROUND((AP9+(AP9*(IF(Grunnbeløpstabell!$G$1&lt;&gt;"Egendefinert årlig prisstigning",ATF!$S$13,VLOOKUP($AQ$1,Grunnbeløpstabell!$A$2:$L$128,3,FALSE))/100)))/100,1)*100,0)</f>
        <v>604300</v>
      </c>
      <c r="AR9" s="66">
        <f>IFERROR(MROUND((AQ9+(AQ9*(IF(Grunnbeløpstabell!$G$1&lt;&gt;"Egendefinert årlig prisstigning",ATF!$S$13,VLOOKUP($AR$1,Grunnbeløpstabell!$A$2:$L$128,3,FALSE))/100)))/100,1)*100,0)</f>
        <v>623500</v>
      </c>
      <c r="AS9" s="66">
        <f>IFERROR(MROUND((AR9+(AR9*(IF(Grunnbeløpstabell!$G$1&lt;&gt;"Egendefinert årlig prisstigning",ATF!$S$13,VLOOKUP($AS$1,Grunnbeløpstabell!$A$2:$L$128,3,FALSE))/100)))/100,1)*100,0)</f>
        <v>643300</v>
      </c>
      <c r="AT9" s="66">
        <f>IFERROR(MROUND((AS9+(AS9*(IF(Grunnbeløpstabell!$G$1&lt;&gt;"Egendefinert årlig prisstigning",ATF!$S$13,VLOOKUP($AT$1,Grunnbeløpstabell!$A$2:$L$128,3,FALSE))/100)))/100,1)*100,0)</f>
        <v>663700</v>
      </c>
      <c r="AU9" s="66">
        <f>IFERROR(MROUND((AT9+(AT9*(IF(Grunnbeløpstabell!$G$1&lt;&gt;"Egendefinert årlig prisstigning",ATF!$S$13,VLOOKUP($AU$1,Grunnbeløpstabell!$A$2:$L$128,3,FALSE))/100)))/100,1)*100,0)</f>
        <v>684700</v>
      </c>
      <c r="AV9" s="66">
        <f>IFERROR(MROUND((AU9+(AU9*(IF(Grunnbeløpstabell!$G$1&lt;&gt;"Egendefinert årlig prisstigning",ATF!$S$13,VLOOKUP($AV$1,Grunnbeløpstabell!$A$2:$L$128,3,FALSE))/100)))/100,1)*100,0)</f>
        <v>706400</v>
      </c>
      <c r="AW9" s="66">
        <f>IFERROR(MROUND((AV9+(AV9*(IF(Grunnbeløpstabell!$G$1&lt;&gt;"Egendefinert årlig prisstigning",ATF!$S$13,VLOOKUP($AW$1,Grunnbeløpstabell!$A$2:$L$128,3,FALSE))/100)))/100,1)*100,0)</f>
        <v>728800</v>
      </c>
      <c r="AX9" s="66">
        <f>IFERROR(MROUND((AW9+(AW9*(IF(Grunnbeløpstabell!$G$1&lt;&gt;"Egendefinert årlig prisstigning",ATF!$S$13,VLOOKUP($AX$1,Grunnbeløpstabell!$A$2:$L$128,3,FALSE))/100)))/100,1)*100,0)</f>
        <v>751900</v>
      </c>
      <c r="AY9" s="66">
        <f>IFERROR(MROUND((AX9+(AX9*(IF(Grunnbeløpstabell!$G$1&lt;&gt;"Egendefinert årlig prisstigning",ATF!$S$13,VLOOKUP($AY$1,Grunnbeløpstabell!$A$2:$L$128,3,FALSE))/100)))/100,1)*100,0)</f>
        <v>775700</v>
      </c>
      <c r="AZ9" s="66">
        <f>IFERROR(MROUND((AY9+(AY9*(IF(Grunnbeløpstabell!$G$1&lt;&gt;"Egendefinert årlig prisstigning",ATF!$S$13,VLOOKUP($AZ$1,Grunnbeløpstabell!$A$2:$L$128,3,FALSE))/100)))/100,1)*100,0)</f>
        <v>800300</v>
      </c>
      <c r="BA9" s="66">
        <f>IFERROR(MROUND((AZ9+(AZ9*(IF(Grunnbeløpstabell!$G$1&lt;&gt;"Egendefinert årlig prisstigning",ATF!$S$13,VLOOKUP($BA$1,Grunnbeløpstabell!$A$2:$L$128,3,FALSE))/100)))/100,1)*100,0)</f>
        <v>825700</v>
      </c>
      <c r="BB9" s="66">
        <f>IFERROR(MROUND((BA9+(BA9*(IF(Grunnbeløpstabell!$G$1&lt;&gt;"Egendefinert årlig prisstigning",ATF!$S$13,VLOOKUP($BB$1,Grunnbeløpstabell!$A$2:$L$128,3,FALSE))/100)))/100,1)*100,0)</f>
        <v>851900</v>
      </c>
      <c r="BC9" s="66">
        <f>IFERROR(MROUND((BB9+(BB9*(IF(Grunnbeløpstabell!$G$1&lt;&gt;"Egendefinert årlig prisstigning",ATF!$S$13,VLOOKUP($BC$1,Grunnbeløpstabell!$A$2:$L$128,3,FALSE))/100)))/100,1)*100,0)</f>
        <v>878900</v>
      </c>
      <c r="BD9" s="66">
        <f>IFERROR(MROUND((BC9+(BC9*(IF(Grunnbeløpstabell!$G$1&lt;&gt;"Egendefinert årlig prisstigning",ATF!$S$13,VLOOKUP($BD$1,Grunnbeløpstabell!$A$2:$L$128,3,FALSE))/100)))/100,1)*100,0)</f>
        <v>906800</v>
      </c>
      <c r="BE9" s="66">
        <f>IFERROR(MROUND((BD9+(BD9*(IF(Grunnbeløpstabell!$G$1&lt;&gt;"Egendefinert årlig prisstigning",ATF!$S$13,VLOOKUP($BE$1,Grunnbeløpstabell!$A$2:$L$128,3,FALSE))/100)))/100,1)*100,0)</f>
        <v>935500</v>
      </c>
      <c r="BF9" s="66">
        <f>IFERROR(MROUND((BE9+(BE9*(IF(Grunnbeløpstabell!$G$1&lt;&gt;"Egendefinert årlig prisstigning",ATF!$S$13,VLOOKUP($BF$1,Grunnbeløpstabell!$A$2:$L$128,3,FALSE))/100)))/100,1)*100,0)</f>
        <v>965200</v>
      </c>
      <c r="BG9" s="66">
        <f>IFERROR(MROUND((BF9+(BF9*(IF(Grunnbeløpstabell!$G$1&lt;&gt;"Egendefinert årlig prisstigning",ATF!$S$13,VLOOKUP($BG$1,Grunnbeløpstabell!$A$2:$L$128,3,FALSE))/100)))/100,1)*100,0)</f>
        <v>995800</v>
      </c>
      <c r="BH9" s="66">
        <f>IFERROR(MROUND((BG9+(BG9*(IF(Grunnbeløpstabell!$G$1&lt;&gt;"Egendefinert årlig prisstigning",ATF!$S$13,VLOOKUP($BH$1,Grunnbeløpstabell!$A$2:$L$128,3,FALSE))/100)))/100,1)*100,0)</f>
        <v>1027400</v>
      </c>
      <c r="BI9" s="66">
        <f>IFERROR(MROUND((BH9+(BH9*(IF(Grunnbeløpstabell!$G$1&lt;&gt;"Egendefinert årlig prisstigning",ATF!$S$13,VLOOKUP($BI$1,Grunnbeløpstabell!$A$2:$L$128,3,FALSE))/100)))/100,1)*100,0)</f>
        <v>1060000</v>
      </c>
      <c r="BJ9" s="66">
        <f>IFERROR(MROUND((BI9+(BI9*(IF(Grunnbeløpstabell!$G$1&lt;&gt;"Egendefinert årlig prisstigning",ATF!$S$13,VLOOKUP($BJ$1,Grunnbeløpstabell!$A$2:$L$128,3,FALSE))/100)))/100,1)*100,0)</f>
        <v>1093600</v>
      </c>
      <c r="BK9" s="66">
        <f>IFERROR(MROUND((BJ9+(BJ9*(IF(Grunnbeløpstabell!$G$1&lt;&gt;"Egendefinert årlig prisstigning",ATF!$S$13,VLOOKUP($BK$1,Grunnbeløpstabell!$A$2:$L$128,3,FALSE))/100)))/100,1)*100,0)</f>
        <v>1128300</v>
      </c>
      <c r="BL9" s="66">
        <f>IFERROR(MROUND((BK9+(BK9*(IF(Grunnbeløpstabell!$G$1&lt;&gt;"Egendefinert årlig prisstigning",ATF!$S$13,VLOOKUP($BL$1,Grunnbeløpstabell!$A$2:$L$128,3,FALSE))/100)))/100,1)*100,0)</f>
        <v>1164100</v>
      </c>
      <c r="BM9" s="66">
        <f>IFERROR(MROUND((BL9+(BL9*(IF(Grunnbeløpstabell!$G$1&lt;&gt;"Egendefinert årlig prisstigning",ATF!$S$13,VLOOKUP($BM$1,Grunnbeløpstabell!$A$2:$L$128,3,FALSE))/100)))/100,1)*100,0)</f>
        <v>1201000</v>
      </c>
      <c r="BN9" s="66">
        <f>IFERROR(MROUND((BM9+(BM9*(IF(Grunnbeløpstabell!$G$1&lt;&gt;"Egendefinert årlig prisstigning",ATF!$S$13,VLOOKUP($BN$1,Grunnbeløpstabell!$A$2:$L$128,3,FALSE))/100)))/100,1)*100,0)</f>
        <v>1239100</v>
      </c>
      <c r="BO9" s="66">
        <f>IFERROR(MROUND((BN9+(BN9*(IF(Grunnbeløpstabell!$G$1&lt;&gt;"Egendefinert årlig prisstigning",ATF!$S$13,VLOOKUP($BO$1,Grunnbeløpstabell!$A$2:$L$128,3,FALSE))/100)))/100,1)*100,0)</f>
        <v>1278400</v>
      </c>
      <c r="BP9" s="66">
        <f>IFERROR(MROUND((BO9+(BO9*(IF(Grunnbeløpstabell!$G$1&lt;&gt;"Egendefinert årlig prisstigning",ATF!$S$13,VLOOKUP($BP$1,Grunnbeløpstabell!$A$2:$L$128,3,FALSE))/100)))/100,1)*100,0)</f>
        <v>1318900</v>
      </c>
      <c r="BQ9" s="66">
        <f>IFERROR(MROUND((BP9+(BP9*(IF(Grunnbeløpstabell!$G$1&lt;&gt;"Egendefinert årlig prisstigning",ATF!$S$13,VLOOKUP($BQ$1,Grunnbeløpstabell!$A$2:$L$128,3,FALSE))/100)))/100,1)*100,0)</f>
        <v>1360700</v>
      </c>
      <c r="BR9" s="66">
        <f>IFERROR(MROUND((BQ9+(BQ9*(IF(Grunnbeløpstabell!$G$1&lt;&gt;"Egendefinert årlig prisstigning",ATF!$S$13,VLOOKUP($BR$1,Grunnbeløpstabell!$A$2:$L$128,3,FALSE))/100)))/100,1)*100,0)</f>
        <v>1403800</v>
      </c>
      <c r="BS9" s="66">
        <f>IFERROR(MROUND((BR9+(BR9*(IF(Grunnbeløpstabell!$G$1&lt;&gt;"Egendefinert årlig prisstigning",ATF!$S$13,VLOOKUP($BS$1,Grunnbeløpstabell!$A$2:$L$128,3,FALSE))/100)))/100,1)*100,0)</f>
        <v>1448300</v>
      </c>
      <c r="BT9" s="66">
        <f>IFERROR(MROUND((BS9+(BS9*(IF(Grunnbeløpstabell!$G$1&lt;&gt;"Egendefinert årlig prisstigning",ATF!$S$13,VLOOKUP($BT$1,Grunnbeløpstabell!$A$2:$L$128,3,FALSE))/100)))/100,1)*100,0)</f>
        <v>1494200</v>
      </c>
      <c r="BU9" s="66">
        <f>IFERROR(MROUND((BT9+(BT9*(IF(Grunnbeløpstabell!$G$1&lt;&gt;"Egendefinert årlig prisstigning",ATF!$S$13,VLOOKUP($BU$1,Grunnbeløpstabell!$A$2:$L$128,3,FALSE))/100)))/100,1)*100,0)</f>
        <v>1541600</v>
      </c>
      <c r="BV9" s="66">
        <f>IFERROR(MROUND((BU9+(BU9*(IF(Grunnbeløpstabell!$G$1&lt;&gt;"Egendefinert årlig prisstigning",ATF!$S$13,VLOOKUP($BV$1,Grunnbeløpstabell!$A$2:$L$128,3,FALSE))/100)))/100,1)*100,0)</f>
        <v>1590500</v>
      </c>
      <c r="BW9" s="66">
        <f>IFERROR(MROUND((BV9+(BV9*(IF(Grunnbeløpstabell!$G$1&lt;&gt;"Egendefinert årlig prisstigning",ATF!$S$13,VLOOKUP($BW$1,Grunnbeløpstabell!$A$2:$L$128,3,FALSE))/100)))/100,1)*100,0)</f>
        <v>1640900</v>
      </c>
      <c r="BX9" s="66">
        <f>IFERROR(MROUND((BW9+(BW9*(IF(Grunnbeløpstabell!$G$1&lt;&gt;"Egendefinert årlig prisstigning",ATF!$S$13,VLOOKUP($BX$1,Grunnbeløpstabell!$A$2:$L$128,3,FALSE))/100)))/100,1)*100,0)</f>
        <v>1692900</v>
      </c>
      <c r="BY9" s="66">
        <f>IFERROR(MROUND((BX9+(BX9*(IF(Grunnbeløpstabell!$G$1&lt;&gt;"Egendefinert årlig prisstigning",ATF!$S$13,VLOOKUP($BY$1,Grunnbeløpstabell!$A$2:$L$128,3,FALSE))/100)))/100,1)*100,0)</f>
        <v>1746600</v>
      </c>
      <c r="BZ9" s="66">
        <f>IFERROR(MROUND((BY9+(BY9*(IF(Grunnbeløpstabell!$G$1&lt;&gt;"Egendefinert årlig prisstigning",ATF!$S$13,VLOOKUP($BZ$1,Grunnbeløpstabell!$A$2:$L$128,3,FALSE))/100)))/100,1)*100,0)</f>
        <v>1802000</v>
      </c>
      <c r="CA9" s="66">
        <f>IFERROR(MROUND((BZ9+(BZ9*(IF(Grunnbeløpstabell!$G$1&lt;&gt;"Egendefinert årlig prisstigning",ATF!$S$13,VLOOKUP($CA$1,Grunnbeløpstabell!$A$2:$L$128,3,FALSE))/100)))/100,1)*100,0)</f>
        <v>1859100</v>
      </c>
      <c r="CB9" s="66">
        <f>IFERROR(MROUND((CA9+(CA9*(IF(Grunnbeløpstabell!$G$1&lt;&gt;"Egendefinert årlig prisstigning",ATF!$S$13,VLOOKUP($CB$1,Grunnbeløpstabell!$A$2:$L$128,3,FALSE))/100)))/100,1)*100,0)</f>
        <v>1918000</v>
      </c>
      <c r="CC9" s="66">
        <f>IFERROR(MROUND((CB9+(CB9*(IF(Grunnbeløpstabell!$G$1&lt;&gt;"Egendefinert årlig prisstigning",ATF!$S$13,VLOOKUP($CC$1,Grunnbeløpstabell!$A$2:$L$128,3,FALSE))/100)))/100,1)*100,0)</f>
        <v>1978800</v>
      </c>
      <c r="CD9" s="66">
        <f>IFERROR(MROUND((CC9+(CC9*(IF(Grunnbeløpstabell!$G$1&lt;&gt;"Egendefinert årlig prisstigning",ATF!$S$13,VLOOKUP($CD$1,Grunnbeløpstabell!$A$2:$L$128,3,FALSE))/100)))/100,1)*100,0)</f>
        <v>2041500</v>
      </c>
      <c r="CE9" s="66">
        <f>IFERROR(MROUND((CD9+(CD9*(IF(Grunnbeløpstabell!$G$1&lt;&gt;"Egendefinert årlig prisstigning",ATF!$S$13,VLOOKUP($CE$1,Grunnbeløpstabell!$A$2:$L$128,3,FALSE))/100)))/100,1)*100,0)</f>
        <v>2106200</v>
      </c>
      <c r="CF9" s="66">
        <f>IFERROR(MROUND((CE9+(CE9*(IF(Grunnbeløpstabell!$G$1&lt;&gt;"Egendefinert årlig prisstigning",ATF!$S$13,VLOOKUP($CF$1,Grunnbeløpstabell!$A$2:$L$128,3,FALSE))/100)))/100,1)*100,0)</f>
        <v>2173000</v>
      </c>
      <c r="CG9" s="66">
        <f>IFERROR(MROUND((CF9+(CF9*(IF(Grunnbeløpstabell!$G$1&lt;&gt;"Egendefinert årlig prisstigning",ATF!$S$13,VLOOKUP($CG$1,Grunnbeløpstabell!$A$2:$L$128,3,FALSE))/100)))/100,1)*100,0)</f>
        <v>2241900</v>
      </c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</row>
    <row r="10" spans="1:147">
      <c r="A10" s="159">
        <v>27</v>
      </c>
      <c r="B10" s="160">
        <v>213100</v>
      </c>
      <c r="C10" s="215">
        <v>223700</v>
      </c>
      <c r="D10" s="160">
        <v>223700</v>
      </c>
      <c r="E10" s="215">
        <v>223700</v>
      </c>
      <c r="F10" s="160">
        <v>230900</v>
      </c>
      <c r="G10" s="215">
        <v>238400</v>
      </c>
      <c r="H10" s="160">
        <v>238400</v>
      </c>
      <c r="I10" s="215">
        <v>244900</v>
      </c>
      <c r="J10" s="160">
        <v>245300</v>
      </c>
      <c r="K10" s="215">
        <v>254300</v>
      </c>
      <c r="L10" s="160">
        <v>258600</v>
      </c>
      <c r="M10" s="215">
        <v>274600</v>
      </c>
      <c r="N10" s="160">
        <v>277000</v>
      </c>
      <c r="O10" s="215">
        <v>286400</v>
      </c>
      <c r="P10" s="160">
        <v>293400</v>
      </c>
      <c r="Q10" s="215">
        <v>305400</v>
      </c>
      <c r="R10" s="160">
        <v>309700</v>
      </c>
      <c r="S10" s="215">
        <v>316400</v>
      </c>
      <c r="T10" s="160">
        <v>317100</v>
      </c>
      <c r="U10" s="215">
        <v>320700</v>
      </c>
      <c r="V10" s="160">
        <v>321800</v>
      </c>
      <c r="W10" s="215">
        <v>326900</v>
      </c>
      <c r="X10" s="160">
        <v>331300</v>
      </c>
      <c r="Y10" s="215">
        <v>332800</v>
      </c>
      <c r="Z10" s="160">
        <v>341300</v>
      </c>
      <c r="AA10" s="215">
        <v>351300</v>
      </c>
      <c r="AB10" s="160">
        <v>382300</v>
      </c>
      <c r="AC10" s="66">
        <f>IFERROR(MROUND((AB10+(AB10*(IF(Grunnbeløpstabell!$G$1&lt;&gt;"Egendefinert årlig prisstigning",ATF!$S$13,VLOOKUP($AC$1,Grunnbeløpstabell!$A$2:$L$128,3,FALSE))/100)))/100,1)*100,0)</f>
        <v>394400</v>
      </c>
      <c r="AD10" s="66">
        <f>IFERROR(MROUND((AC10+(AC10*(IF(Grunnbeløpstabell!$G$1&lt;&gt;"Egendefinert årlig prisstigning",ATF!$S$13,VLOOKUP($AD$1,Grunnbeløpstabell!$A$2:$L$128,3,FALSE))/100)))/100,1)*100,0)</f>
        <v>406900</v>
      </c>
      <c r="AE10" s="66">
        <f>IFERROR(MROUND((AD10+(AD10*(IF(Grunnbeløpstabell!$G$1&lt;&gt;"Egendefinert årlig prisstigning",ATF!$S$13,VLOOKUP($AE$1,Grunnbeløpstabell!$A$2:$L$128,3,FALSE))/100)))/100,1)*100,0)</f>
        <v>419800</v>
      </c>
      <c r="AF10" s="66">
        <f>IFERROR(MROUND((AE10+(AE10*(IF(Grunnbeløpstabell!$G$1&lt;&gt;"Egendefinert årlig prisstigning",ATF!$S$13,VLOOKUP($AF$1,Grunnbeløpstabell!$A$2:$L$128,3,FALSE))/100)))/100,1)*100,0)</f>
        <v>433100</v>
      </c>
      <c r="AG10" s="66">
        <f>IFERROR(MROUND((AF10+(AF10*(IF(Grunnbeløpstabell!$G$1&lt;&gt;"Egendefinert årlig prisstigning",ATF!$S$13,VLOOKUP($AG$1,Grunnbeløpstabell!$A$2:$L$128,3,FALSE))/100)))/100,1)*100,0)</f>
        <v>446800</v>
      </c>
      <c r="AH10" s="66">
        <f>IFERROR(MROUND((AG10+(AG10*(IF(Grunnbeløpstabell!$G$1&lt;&gt;"Egendefinert årlig prisstigning",ATF!$S$13,VLOOKUP($AH$1,Grunnbeløpstabell!$A$2:$L$128,3,FALSE))/100)))/100,1)*100,0)</f>
        <v>461000</v>
      </c>
      <c r="AI10" s="66">
        <f>IFERROR(MROUND((AH10+(AH10*(IF(Grunnbeløpstabell!$G$1&lt;&gt;"Egendefinert årlig prisstigning",ATF!$S$13,VLOOKUP($AI$1,Grunnbeløpstabell!$A$2:$L$128,3,FALSE))/100)))/100,1)*100,0)</f>
        <v>475600</v>
      </c>
      <c r="AJ10" s="66">
        <f>IFERROR(MROUND((AI10+(AI10*(IF(Grunnbeløpstabell!$G$1&lt;&gt;"Egendefinert årlig prisstigning",ATF!$S$13,VLOOKUP($AJ$1,Grunnbeløpstabell!$A$2:$L$128,3,FALSE))/100)))/100,1)*100,0)</f>
        <v>490700</v>
      </c>
      <c r="AK10" s="66">
        <f>IFERROR(MROUND((AJ10+(AJ10*(IF(Grunnbeløpstabell!$G$1&lt;&gt;"Egendefinert årlig prisstigning",ATF!$S$13,VLOOKUP($AK$1,Grunnbeløpstabell!$A$2:$L$128,3,FALSE))/100)))/100,1)*100,0)</f>
        <v>506300</v>
      </c>
      <c r="AL10" s="66">
        <f>IFERROR(MROUND((AK10+(AK10*(IF(Grunnbeløpstabell!$G$1&lt;&gt;"Egendefinert årlig prisstigning",ATF!$S$13,VLOOKUP($AL$1,Grunnbeløpstabell!$A$2:$L$128,3,FALSE))/100)))/100,1)*100,0)</f>
        <v>522300</v>
      </c>
      <c r="AM10" s="66">
        <f>IFERROR(MROUND((AL10+(AL10*(IF(Grunnbeløpstabell!$G$1&lt;&gt;"Egendefinert årlig prisstigning",ATF!$S$13,VLOOKUP($AM$1,Grunnbeløpstabell!$A$2:$L$128,3,FALSE))/100)))/100,1)*100,0)</f>
        <v>538900</v>
      </c>
      <c r="AN10" s="66">
        <f>IFERROR(MROUND((AM10+(AM10*(IF(Grunnbeløpstabell!$G$1&lt;&gt;"Egendefinert årlig prisstigning",ATF!$S$13,VLOOKUP($AN$1,Grunnbeløpstabell!$A$2:$L$128,3,FALSE))/100)))/100,1)*100,0)</f>
        <v>556000</v>
      </c>
      <c r="AO10" s="66">
        <f>IFERROR(MROUND((AN10+(AN10*(IF(Grunnbeløpstabell!$G$1&lt;&gt;"Egendefinert årlig prisstigning",ATF!$S$13,VLOOKUP($AO$1,Grunnbeløpstabell!$A$2:$L$128,3,FALSE))/100)))/100,1)*100,0)</f>
        <v>573600</v>
      </c>
      <c r="AP10" s="66">
        <f>IFERROR(MROUND((AO10+(AO10*(IF(Grunnbeløpstabell!$G$1&lt;&gt;"Egendefinert årlig prisstigning",ATF!$S$13,VLOOKUP($AP$1,Grunnbeløpstabell!$A$2:$L$128,3,FALSE))/100)))/100,1)*100,0)</f>
        <v>591800</v>
      </c>
      <c r="AQ10" s="66">
        <f>IFERROR(MROUND((AP10+(AP10*(IF(Grunnbeløpstabell!$G$1&lt;&gt;"Egendefinert årlig prisstigning",ATF!$S$13,VLOOKUP($AQ$1,Grunnbeløpstabell!$A$2:$L$128,3,FALSE))/100)))/100,1)*100,0)</f>
        <v>610600</v>
      </c>
      <c r="AR10" s="66">
        <f>IFERROR(MROUND((AQ10+(AQ10*(IF(Grunnbeløpstabell!$G$1&lt;&gt;"Egendefinert årlig prisstigning",ATF!$S$13,VLOOKUP($AR$1,Grunnbeløpstabell!$A$2:$L$128,3,FALSE))/100)))/100,1)*100,0)</f>
        <v>630000</v>
      </c>
      <c r="AS10" s="66">
        <f>IFERROR(MROUND((AR10+(AR10*(IF(Grunnbeløpstabell!$G$1&lt;&gt;"Egendefinert årlig prisstigning",ATF!$S$13,VLOOKUP($AS$1,Grunnbeløpstabell!$A$2:$L$128,3,FALSE))/100)))/100,1)*100,0)</f>
        <v>650000</v>
      </c>
      <c r="AT10" s="66">
        <f>IFERROR(MROUND((AS10+(AS10*(IF(Grunnbeløpstabell!$G$1&lt;&gt;"Egendefinert årlig prisstigning",ATF!$S$13,VLOOKUP($AT$1,Grunnbeløpstabell!$A$2:$L$128,3,FALSE))/100)))/100,1)*100,0)</f>
        <v>670600</v>
      </c>
      <c r="AU10" s="66">
        <f>IFERROR(MROUND((AT10+(AT10*(IF(Grunnbeløpstabell!$G$1&lt;&gt;"Egendefinert årlig prisstigning",ATF!$S$13,VLOOKUP($AU$1,Grunnbeløpstabell!$A$2:$L$128,3,FALSE))/100)))/100,1)*100,0)</f>
        <v>691900</v>
      </c>
      <c r="AV10" s="66">
        <f>IFERROR(MROUND((AU10+(AU10*(IF(Grunnbeløpstabell!$G$1&lt;&gt;"Egendefinert årlig prisstigning",ATF!$S$13,VLOOKUP($AV$1,Grunnbeløpstabell!$A$2:$L$128,3,FALSE))/100)))/100,1)*100,0)</f>
        <v>713800</v>
      </c>
      <c r="AW10" s="66">
        <f>IFERROR(MROUND((AV10+(AV10*(IF(Grunnbeløpstabell!$G$1&lt;&gt;"Egendefinert årlig prisstigning",ATF!$S$13,VLOOKUP($AW$1,Grunnbeløpstabell!$A$2:$L$128,3,FALSE))/100)))/100,1)*100,0)</f>
        <v>736400</v>
      </c>
      <c r="AX10" s="66">
        <f>IFERROR(MROUND((AW10+(AW10*(IF(Grunnbeløpstabell!$G$1&lt;&gt;"Egendefinert årlig prisstigning",ATF!$S$13,VLOOKUP($AX$1,Grunnbeløpstabell!$A$2:$L$128,3,FALSE))/100)))/100,1)*100,0)</f>
        <v>759700</v>
      </c>
      <c r="AY10" s="66">
        <f>IFERROR(MROUND((AX10+(AX10*(IF(Grunnbeløpstabell!$G$1&lt;&gt;"Egendefinert årlig prisstigning",ATF!$S$13,VLOOKUP($AY$1,Grunnbeløpstabell!$A$2:$L$128,3,FALSE))/100)))/100,1)*100,0)</f>
        <v>783800</v>
      </c>
      <c r="AZ10" s="66">
        <f>IFERROR(MROUND((AY10+(AY10*(IF(Grunnbeløpstabell!$G$1&lt;&gt;"Egendefinert årlig prisstigning",ATF!$S$13,VLOOKUP($AZ$1,Grunnbeløpstabell!$A$2:$L$128,3,FALSE))/100)))/100,1)*100,0)</f>
        <v>808600</v>
      </c>
      <c r="BA10" s="66">
        <f>IFERROR(MROUND((AZ10+(AZ10*(IF(Grunnbeløpstabell!$G$1&lt;&gt;"Egendefinert årlig prisstigning",ATF!$S$13,VLOOKUP($BA$1,Grunnbeløpstabell!$A$2:$L$128,3,FALSE))/100)))/100,1)*100,0)</f>
        <v>834200</v>
      </c>
      <c r="BB10" s="66">
        <f>IFERROR(MROUND((BA10+(BA10*(IF(Grunnbeløpstabell!$G$1&lt;&gt;"Egendefinert årlig prisstigning",ATF!$S$13,VLOOKUP($BB$1,Grunnbeløpstabell!$A$2:$L$128,3,FALSE))/100)))/100,1)*100,0)</f>
        <v>860600</v>
      </c>
      <c r="BC10" s="66">
        <f>IFERROR(MROUND((BB10+(BB10*(IF(Grunnbeløpstabell!$G$1&lt;&gt;"Egendefinert årlig prisstigning",ATF!$S$13,VLOOKUP($BC$1,Grunnbeløpstabell!$A$2:$L$128,3,FALSE))/100)))/100,1)*100,0)</f>
        <v>887900</v>
      </c>
      <c r="BD10" s="66">
        <f>IFERROR(MROUND((BC10+(BC10*(IF(Grunnbeløpstabell!$G$1&lt;&gt;"Egendefinert årlig prisstigning",ATF!$S$13,VLOOKUP($BD$1,Grunnbeløpstabell!$A$2:$L$128,3,FALSE))/100)))/100,1)*100,0)</f>
        <v>916000</v>
      </c>
      <c r="BE10" s="66">
        <f>IFERROR(MROUND((BD10+(BD10*(IF(Grunnbeløpstabell!$G$1&lt;&gt;"Egendefinert årlig prisstigning",ATF!$S$13,VLOOKUP($BE$1,Grunnbeløpstabell!$A$2:$L$128,3,FALSE))/100)))/100,1)*100,0)</f>
        <v>945000</v>
      </c>
      <c r="BF10" s="66">
        <f>IFERROR(MROUND((BE10+(BE10*(IF(Grunnbeløpstabell!$G$1&lt;&gt;"Egendefinert årlig prisstigning",ATF!$S$13,VLOOKUP($BF$1,Grunnbeløpstabell!$A$2:$L$128,3,FALSE))/100)))/100,1)*100,0)</f>
        <v>975000</v>
      </c>
      <c r="BG10" s="66">
        <f>IFERROR(MROUND((BF10+(BF10*(IF(Grunnbeløpstabell!$G$1&lt;&gt;"Egendefinert årlig prisstigning",ATF!$S$13,VLOOKUP($BG$1,Grunnbeløpstabell!$A$2:$L$128,3,FALSE))/100)))/100,1)*100,0)</f>
        <v>1005900</v>
      </c>
      <c r="BH10" s="66">
        <f>IFERROR(MROUND((BG10+(BG10*(IF(Grunnbeløpstabell!$G$1&lt;&gt;"Egendefinert årlig prisstigning",ATF!$S$13,VLOOKUP($BH$1,Grunnbeløpstabell!$A$2:$L$128,3,FALSE))/100)))/100,1)*100,0)</f>
        <v>1037800</v>
      </c>
      <c r="BI10" s="66">
        <f>IFERROR(MROUND((BH10+(BH10*(IF(Grunnbeløpstabell!$G$1&lt;&gt;"Egendefinert årlig prisstigning",ATF!$S$13,VLOOKUP($BI$1,Grunnbeløpstabell!$A$2:$L$128,3,FALSE))/100)))/100,1)*100,0)</f>
        <v>1070700</v>
      </c>
      <c r="BJ10" s="66">
        <f>IFERROR(MROUND((BI10+(BI10*(IF(Grunnbeløpstabell!$G$1&lt;&gt;"Egendefinert årlig prisstigning",ATF!$S$13,VLOOKUP($BJ$1,Grunnbeløpstabell!$A$2:$L$128,3,FALSE))/100)))/100,1)*100,0)</f>
        <v>1104600</v>
      </c>
      <c r="BK10" s="66">
        <f>IFERROR(MROUND((BJ10+(BJ10*(IF(Grunnbeløpstabell!$G$1&lt;&gt;"Egendefinert årlig prisstigning",ATF!$S$13,VLOOKUP($BK$1,Grunnbeløpstabell!$A$2:$L$128,3,FALSE))/100)))/100,1)*100,0)</f>
        <v>1139600</v>
      </c>
      <c r="BL10" s="66">
        <f>IFERROR(MROUND((BK10+(BK10*(IF(Grunnbeløpstabell!$G$1&lt;&gt;"Egendefinert årlig prisstigning",ATF!$S$13,VLOOKUP($BL$1,Grunnbeløpstabell!$A$2:$L$128,3,FALSE))/100)))/100,1)*100,0)</f>
        <v>1175700</v>
      </c>
      <c r="BM10" s="66">
        <f>IFERROR(MROUND((BL10+(BL10*(IF(Grunnbeløpstabell!$G$1&lt;&gt;"Egendefinert årlig prisstigning",ATF!$S$13,VLOOKUP($BM$1,Grunnbeløpstabell!$A$2:$L$128,3,FALSE))/100)))/100,1)*100,0)</f>
        <v>1213000</v>
      </c>
      <c r="BN10" s="66">
        <f>IFERROR(MROUND((BM10+(BM10*(IF(Grunnbeløpstabell!$G$1&lt;&gt;"Egendefinert årlig prisstigning",ATF!$S$13,VLOOKUP($BN$1,Grunnbeløpstabell!$A$2:$L$128,3,FALSE))/100)))/100,1)*100,0)</f>
        <v>1251500</v>
      </c>
      <c r="BO10" s="66">
        <f>IFERROR(MROUND((BN10+(BN10*(IF(Grunnbeløpstabell!$G$1&lt;&gt;"Egendefinert årlig prisstigning",ATF!$S$13,VLOOKUP($BO$1,Grunnbeløpstabell!$A$2:$L$128,3,FALSE))/100)))/100,1)*100,0)</f>
        <v>1291200</v>
      </c>
      <c r="BP10" s="66">
        <f>IFERROR(MROUND((BO10+(BO10*(IF(Grunnbeløpstabell!$G$1&lt;&gt;"Egendefinert årlig prisstigning",ATF!$S$13,VLOOKUP($BP$1,Grunnbeløpstabell!$A$2:$L$128,3,FALSE))/100)))/100,1)*100,0)</f>
        <v>1332100</v>
      </c>
      <c r="BQ10" s="66">
        <f>IFERROR(MROUND((BP10+(BP10*(IF(Grunnbeløpstabell!$G$1&lt;&gt;"Egendefinert årlig prisstigning",ATF!$S$13,VLOOKUP($BQ$1,Grunnbeløpstabell!$A$2:$L$128,3,FALSE))/100)))/100,1)*100,0)</f>
        <v>1374300</v>
      </c>
      <c r="BR10" s="66">
        <f>IFERROR(MROUND((BQ10+(BQ10*(IF(Grunnbeløpstabell!$G$1&lt;&gt;"Egendefinert årlig prisstigning",ATF!$S$13,VLOOKUP($BR$1,Grunnbeløpstabell!$A$2:$L$128,3,FALSE))/100)))/100,1)*100,0)</f>
        <v>1417900</v>
      </c>
      <c r="BS10" s="66">
        <f>IFERROR(MROUND((BR10+(BR10*(IF(Grunnbeløpstabell!$G$1&lt;&gt;"Egendefinert årlig prisstigning",ATF!$S$13,VLOOKUP($BS$1,Grunnbeløpstabell!$A$2:$L$128,3,FALSE))/100)))/100,1)*100,0)</f>
        <v>1462800</v>
      </c>
      <c r="BT10" s="66">
        <f>IFERROR(MROUND((BS10+(BS10*(IF(Grunnbeløpstabell!$G$1&lt;&gt;"Egendefinert årlig prisstigning",ATF!$S$13,VLOOKUP($BT$1,Grunnbeløpstabell!$A$2:$L$128,3,FALSE))/100)))/100,1)*100,0)</f>
        <v>1509200</v>
      </c>
      <c r="BU10" s="66">
        <f>IFERROR(MROUND((BT10+(BT10*(IF(Grunnbeløpstabell!$G$1&lt;&gt;"Egendefinert årlig prisstigning",ATF!$S$13,VLOOKUP($BU$1,Grunnbeløpstabell!$A$2:$L$128,3,FALSE))/100)))/100,1)*100,0)</f>
        <v>1557000</v>
      </c>
      <c r="BV10" s="66">
        <f>IFERROR(MROUND((BU10+(BU10*(IF(Grunnbeløpstabell!$G$1&lt;&gt;"Egendefinert årlig prisstigning",ATF!$S$13,VLOOKUP($BV$1,Grunnbeløpstabell!$A$2:$L$128,3,FALSE))/100)))/100,1)*100,0)</f>
        <v>1606400</v>
      </c>
      <c r="BW10" s="66">
        <f>IFERROR(MROUND((BV10+(BV10*(IF(Grunnbeløpstabell!$G$1&lt;&gt;"Egendefinert årlig prisstigning",ATF!$S$13,VLOOKUP($BW$1,Grunnbeløpstabell!$A$2:$L$128,3,FALSE))/100)))/100,1)*100,0)</f>
        <v>1657300</v>
      </c>
      <c r="BX10" s="66">
        <f>IFERROR(MROUND((BW10+(BW10*(IF(Grunnbeløpstabell!$G$1&lt;&gt;"Egendefinert årlig prisstigning",ATF!$S$13,VLOOKUP($BX$1,Grunnbeløpstabell!$A$2:$L$128,3,FALSE))/100)))/100,1)*100,0)</f>
        <v>1709800</v>
      </c>
      <c r="BY10" s="66">
        <f>IFERROR(MROUND((BX10+(BX10*(IF(Grunnbeløpstabell!$G$1&lt;&gt;"Egendefinert årlig prisstigning",ATF!$S$13,VLOOKUP($BY$1,Grunnbeløpstabell!$A$2:$L$128,3,FALSE))/100)))/100,1)*100,0)</f>
        <v>1764000</v>
      </c>
      <c r="BZ10" s="66">
        <f>IFERROR(MROUND((BY10+(BY10*(IF(Grunnbeløpstabell!$G$1&lt;&gt;"Egendefinert årlig prisstigning",ATF!$S$13,VLOOKUP($BZ$1,Grunnbeløpstabell!$A$2:$L$128,3,FALSE))/100)))/100,1)*100,0)</f>
        <v>1819900</v>
      </c>
      <c r="CA10" s="66">
        <f>IFERROR(MROUND((BZ10+(BZ10*(IF(Grunnbeløpstabell!$G$1&lt;&gt;"Egendefinert årlig prisstigning",ATF!$S$13,VLOOKUP($CA$1,Grunnbeløpstabell!$A$2:$L$128,3,FALSE))/100)))/100,1)*100,0)</f>
        <v>1877600</v>
      </c>
      <c r="CB10" s="66">
        <f>IFERROR(MROUND((CA10+(CA10*(IF(Grunnbeløpstabell!$G$1&lt;&gt;"Egendefinert årlig prisstigning",ATF!$S$13,VLOOKUP($CB$1,Grunnbeløpstabell!$A$2:$L$128,3,FALSE))/100)))/100,1)*100,0)</f>
        <v>1937100</v>
      </c>
      <c r="CC10" s="66">
        <f>IFERROR(MROUND((CB10+(CB10*(IF(Grunnbeløpstabell!$G$1&lt;&gt;"Egendefinert årlig prisstigning",ATF!$S$13,VLOOKUP($CC$1,Grunnbeløpstabell!$A$2:$L$128,3,FALSE))/100)))/100,1)*100,0)</f>
        <v>1998500</v>
      </c>
      <c r="CD10" s="66">
        <f>IFERROR(MROUND((CC10+(CC10*(IF(Grunnbeløpstabell!$G$1&lt;&gt;"Egendefinert årlig prisstigning",ATF!$S$13,VLOOKUP($CD$1,Grunnbeløpstabell!$A$2:$L$128,3,FALSE))/100)))/100,1)*100,0)</f>
        <v>2061900</v>
      </c>
      <c r="CE10" s="66">
        <f>IFERROR(MROUND((CD10+(CD10*(IF(Grunnbeløpstabell!$G$1&lt;&gt;"Egendefinert årlig prisstigning",ATF!$S$13,VLOOKUP($CE$1,Grunnbeløpstabell!$A$2:$L$128,3,FALSE))/100)))/100,1)*100,0)</f>
        <v>2127300</v>
      </c>
      <c r="CF10" s="66">
        <f>IFERROR(MROUND((CE10+(CE10*(IF(Grunnbeløpstabell!$G$1&lt;&gt;"Egendefinert årlig prisstigning",ATF!$S$13,VLOOKUP($CF$1,Grunnbeløpstabell!$A$2:$L$128,3,FALSE))/100)))/100,1)*100,0)</f>
        <v>2194700</v>
      </c>
      <c r="CG10" s="66">
        <f>IFERROR(MROUND((CF10+(CF10*(IF(Grunnbeløpstabell!$G$1&lt;&gt;"Egendefinert årlig prisstigning",ATF!$S$13,VLOOKUP($CG$1,Grunnbeløpstabell!$A$2:$L$128,3,FALSE))/100)))/100,1)*100,0)</f>
        <v>2264300</v>
      </c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</row>
    <row r="11" spans="1:147">
      <c r="A11" s="159">
        <v>28</v>
      </c>
      <c r="B11" s="160">
        <v>216400</v>
      </c>
      <c r="C11" s="215">
        <v>227300</v>
      </c>
      <c r="D11" s="160">
        <v>227300</v>
      </c>
      <c r="E11" s="215">
        <v>227300</v>
      </c>
      <c r="F11" s="160">
        <v>234500</v>
      </c>
      <c r="G11" s="215">
        <v>242000</v>
      </c>
      <c r="H11" s="160">
        <v>242000</v>
      </c>
      <c r="I11" s="215">
        <v>248500</v>
      </c>
      <c r="J11" s="160">
        <v>248900</v>
      </c>
      <c r="K11" s="215">
        <v>257900</v>
      </c>
      <c r="L11" s="160">
        <v>262200</v>
      </c>
      <c r="M11" s="215">
        <v>278200</v>
      </c>
      <c r="N11" s="160">
        <v>280600</v>
      </c>
      <c r="O11" s="215">
        <v>290100</v>
      </c>
      <c r="P11" s="160">
        <v>297100</v>
      </c>
      <c r="Q11" s="215">
        <v>309100</v>
      </c>
      <c r="R11" s="160">
        <v>313400</v>
      </c>
      <c r="S11" s="215">
        <v>320200</v>
      </c>
      <c r="T11" s="160">
        <v>320900</v>
      </c>
      <c r="U11" s="215">
        <v>324600</v>
      </c>
      <c r="V11" s="160">
        <v>325700</v>
      </c>
      <c r="W11" s="215">
        <v>330800</v>
      </c>
      <c r="X11" s="160">
        <v>335300</v>
      </c>
      <c r="Y11" s="215">
        <v>336800</v>
      </c>
      <c r="Z11" s="160">
        <v>345300</v>
      </c>
      <c r="AA11" s="215">
        <v>355300</v>
      </c>
      <c r="AB11" s="160">
        <v>386300</v>
      </c>
      <c r="AC11" s="66">
        <f>IFERROR(MROUND((AB11+(AB11*(IF(Grunnbeløpstabell!$G$1&lt;&gt;"Egendefinert årlig prisstigning",ATF!$S$13,VLOOKUP($AC$1,Grunnbeløpstabell!$A$2:$L$128,3,FALSE))/100)))/100,1)*100,0)</f>
        <v>398500</v>
      </c>
      <c r="AD11" s="66">
        <f>IFERROR(MROUND((AC11+(AC11*(IF(Grunnbeløpstabell!$G$1&lt;&gt;"Egendefinert årlig prisstigning",ATF!$S$13,VLOOKUP($AD$1,Grunnbeløpstabell!$A$2:$L$128,3,FALSE))/100)))/100,1)*100,0)</f>
        <v>411100</v>
      </c>
      <c r="AE11" s="66">
        <f>IFERROR(MROUND((AD11+(AD11*(IF(Grunnbeløpstabell!$G$1&lt;&gt;"Egendefinert årlig prisstigning",ATF!$S$13,VLOOKUP($AE$1,Grunnbeløpstabell!$A$2:$L$128,3,FALSE))/100)))/100,1)*100,0)</f>
        <v>424100</v>
      </c>
      <c r="AF11" s="66">
        <f>IFERROR(MROUND((AE11+(AE11*(IF(Grunnbeløpstabell!$G$1&lt;&gt;"Egendefinert årlig prisstigning",ATF!$S$13,VLOOKUP($AF$1,Grunnbeløpstabell!$A$2:$L$128,3,FALSE))/100)))/100,1)*100,0)</f>
        <v>437500</v>
      </c>
      <c r="AG11" s="66">
        <f>IFERROR(MROUND((AF11+(AF11*(IF(Grunnbeløpstabell!$G$1&lt;&gt;"Egendefinert årlig prisstigning",ATF!$S$13,VLOOKUP($AG$1,Grunnbeløpstabell!$A$2:$L$128,3,FALSE))/100)))/100,1)*100,0)</f>
        <v>451400</v>
      </c>
      <c r="AH11" s="66">
        <f>IFERROR(MROUND((AG11+(AG11*(IF(Grunnbeløpstabell!$G$1&lt;&gt;"Egendefinert årlig prisstigning",ATF!$S$13,VLOOKUP($AH$1,Grunnbeløpstabell!$A$2:$L$128,3,FALSE))/100)))/100,1)*100,0)</f>
        <v>465700</v>
      </c>
      <c r="AI11" s="66">
        <f>IFERROR(MROUND((AH11+(AH11*(IF(Grunnbeløpstabell!$G$1&lt;&gt;"Egendefinert årlig prisstigning",ATF!$S$13,VLOOKUP($AI$1,Grunnbeløpstabell!$A$2:$L$128,3,FALSE))/100)))/100,1)*100,0)</f>
        <v>480500</v>
      </c>
      <c r="AJ11" s="66">
        <f>IFERROR(MROUND((AI11+(AI11*(IF(Grunnbeløpstabell!$G$1&lt;&gt;"Egendefinert årlig prisstigning",ATF!$S$13,VLOOKUP($AJ$1,Grunnbeløpstabell!$A$2:$L$128,3,FALSE))/100)))/100,1)*100,0)</f>
        <v>495700</v>
      </c>
      <c r="AK11" s="66">
        <f>IFERROR(MROUND((AJ11+(AJ11*(IF(Grunnbeløpstabell!$G$1&lt;&gt;"Egendefinert årlig prisstigning",ATF!$S$13,VLOOKUP($AK$1,Grunnbeløpstabell!$A$2:$L$128,3,FALSE))/100)))/100,1)*100,0)</f>
        <v>511400</v>
      </c>
      <c r="AL11" s="66">
        <f>IFERROR(MROUND((AK11+(AK11*(IF(Grunnbeløpstabell!$G$1&lt;&gt;"Egendefinert årlig prisstigning",ATF!$S$13,VLOOKUP($AL$1,Grunnbeløpstabell!$A$2:$L$128,3,FALSE))/100)))/100,1)*100,0)</f>
        <v>527600</v>
      </c>
      <c r="AM11" s="66">
        <f>IFERROR(MROUND((AL11+(AL11*(IF(Grunnbeløpstabell!$G$1&lt;&gt;"Egendefinert årlig prisstigning",ATF!$S$13,VLOOKUP($AM$1,Grunnbeløpstabell!$A$2:$L$128,3,FALSE))/100)))/100,1)*100,0)</f>
        <v>544300</v>
      </c>
      <c r="AN11" s="66">
        <f>IFERROR(MROUND((AM11+(AM11*(IF(Grunnbeløpstabell!$G$1&lt;&gt;"Egendefinert årlig prisstigning",ATF!$S$13,VLOOKUP($AN$1,Grunnbeløpstabell!$A$2:$L$128,3,FALSE))/100)))/100,1)*100,0)</f>
        <v>561600</v>
      </c>
      <c r="AO11" s="66">
        <f>IFERROR(MROUND((AN11+(AN11*(IF(Grunnbeløpstabell!$G$1&lt;&gt;"Egendefinert årlig prisstigning",ATF!$S$13,VLOOKUP($AO$1,Grunnbeløpstabell!$A$2:$L$128,3,FALSE))/100)))/100,1)*100,0)</f>
        <v>579400</v>
      </c>
      <c r="AP11" s="66">
        <f>IFERROR(MROUND((AO11+(AO11*(IF(Grunnbeløpstabell!$G$1&lt;&gt;"Egendefinert årlig prisstigning",ATF!$S$13,VLOOKUP($AP$1,Grunnbeløpstabell!$A$2:$L$128,3,FALSE))/100)))/100,1)*100,0)</f>
        <v>597800</v>
      </c>
      <c r="AQ11" s="66">
        <f>IFERROR(MROUND((AP11+(AP11*(IF(Grunnbeløpstabell!$G$1&lt;&gt;"Egendefinert årlig prisstigning",ATF!$S$13,VLOOKUP($AQ$1,Grunnbeløpstabell!$A$2:$L$128,3,FALSE))/100)))/100,1)*100,0)</f>
        <v>616800</v>
      </c>
      <c r="AR11" s="66">
        <f>IFERROR(MROUND((AQ11+(AQ11*(IF(Grunnbeløpstabell!$G$1&lt;&gt;"Egendefinert årlig prisstigning",ATF!$S$13,VLOOKUP($AR$1,Grunnbeløpstabell!$A$2:$L$128,3,FALSE))/100)))/100,1)*100,0)</f>
        <v>636400</v>
      </c>
      <c r="AS11" s="66">
        <f>IFERROR(MROUND((AR11+(AR11*(IF(Grunnbeløpstabell!$G$1&lt;&gt;"Egendefinert årlig prisstigning",ATF!$S$13,VLOOKUP($AS$1,Grunnbeløpstabell!$A$2:$L$128,3,FALSE))/100)))/100,1)*100,0)</f>
        <v>656600</v>
      </c>
      <c r="AT11" s="66">
        <f>IFERROR(MROUND((AS11+(AS11*(IF(Grunnbeløpstabell!$G$1&lt;&gt;"Egendefinert årlig prisstigning",ATF!$S$13,VLOOKUP($AT$1,Grunnbeløpstabell!$A$2:$L$128,3,FALSE))/100)))/100,1)*100,0)</f>
        <v>677400</v>
      </c>
      <c r="AU11" s="66">
        <f>IFERROR(MROUND((AT11+(AT11*(IF(Grunnbeløpstabell!$G$1&lt;&gt;"Egendefinert årlig prisstigning",ATF!$S$13,VLOOKUP($AU$1,Grunnbeløpstabell!$A$2:$L$128,3,FALSE))/100)))/100,1)*100,0)</f>
        <v>698900</v>
      </c>
      <c r="AV11" s="66">
        <f>IFERROR(MROUND((AU11+(AU11*(IF(Grunnbeløpstabell!$G$1&lt;&gt;"Egendefinert årlig prisstigning",ATF!$S$13,VLOOKUP($AV$1,Grunnbeløpstabell!$A$2:$L$128,3,FALSE))/100)))/100,1)*100,0)</f>
        <v>721100</v>
      </c>
      <c r="AW11" s="66">
        <f>IFERROR(MROUND((AV11+(AV11*(IF(Grunnbeløpstabell!$G$1&lt;&gt;"Egendefinert årlig prisstigning",ATF!$S$13,VLOOKUP($AW$1,Grunnbeløpstabell!$A$2:$L$128,3,FALSE))/100)))/100,1)*100,0)</f>
        <v>744000</v>
      </c>
      <c r="AX11" s="66">
        <f>IFERROR(MROUND((AW11+(AW11*(IF(Grunnbeløpstabell!$G$1&lt;&gt;"Egendefinert årlig prisstigning",ATF!$S$13,VLOOKUP($AX$1,Grunnbeløpstabell!$A$2:$L$128,3,FALSE))/100)))/100,1)*100,0)</f>
        <v>767600</v>
      </c>
      <c r="AY11" s="66">
        <f>IFERROR(MROUND((AX11+(AX11*(IF(Grunnbeløpstabell!$G$1&lt;&gt;"Egendefinert årlig prisstigning",ATF!$S$13,VLOOKUP($AY$1,Grunnbeløpstabell!$A$2:$L$128,3,FALSE))/100)))/100,1)*100,0)</f>
        <v>791900</v>
      </c>
      <c r="AZ11" s="66">
        <f>IFERROR(MROUND((AY11+(AY11*(IF(Grunnbeløpstabell!$G$1&lt;&gt;"Egendefinert årlig prisstigning",ATF!$S$13,VLOOKUP($AZ$1,Grunnbeløpstabell!$A$2:$L$128,3,FALSE))/100)))/100,1)*100,0)</f>
        <v>817000</v>
      </c>
      <c r="BA11" s="66">
        <f>IFERROR(MROUND((AZ11+(AZ11*(IF(Grunnbeløpstabell!$G$1&lt;&gt;"Egendefinert årlig prisstigning",ATF!$S$13,VLOOKUP($BA$1,Grunnbeløpstabell!$A$2:$L$128,3,FALSE))/100)))/100,1)*100,0)</f>
        <v>842900</v>
      </c>
      <c r="BB11" s="66">
        <f>IFERROR(MROUND((BA11+(BA11*(IF(Grunnbeløpstabell!$G$1&lt;&gt;"Egendefinert årlig prisstigning",ATF!$S$13,VLOOKUP($BB$1,Grunnbeløpstabell!$A$2:$L$128,3,FALSE))/100)))/100,1)*100,0)</f>
        <v>869600</v>
      </c>
      <c r="BC11" s="66">
        <f>IFERROR(MROUND((BB11+(BB11*(IF(Grunnbeløpstabell!$G$1&lt;&gt;"Egendefinert årlig prisstigning",ATF!$S$13,VLOOKUP($BC$1,Grunnbeløpstabell!$A$2:$L$128,3,FALSE))/100)))/100,1)*100,0)</f>
        <v>897200</v>
      </c>
      <c r="BD11" s="66">
        <f>IFERROR(MROUND((BC11+(BC11*(IF(Grunnbeløpstabell!$G$1&lt;&gt;"Egendefinert årlig prisstigning",ATF!$S$13,VLOOKUP($BD$1,Grunnbeløpstabell!$A$2:$L$128,3,FALSE))/100)))/100,1)*100,0)</f>
        <v>925600</v>
      </c>
      <c r="BE11" s="66">
        <f>IFERROR(MROUND((BD11+(BD11*(IF(Grunnbeløpstabell!$G$1&lt;&gt;"Egendefinert årlig prisstigning",ATF!$S$13,VLOOKUP($BE$1,Grunnbeløpstabell!$A$2:$L$128,3,FALSE))/100)))/100,1)*100,0)</f>
        <v>954900</v>
      </c>
      <c r="BF11" s="66">
        <f>IFERROR(MROUND((BE11+(BE11*(IF(Grunnbeløpstabell!$G$1&lt;&gt;"Egendefinert årlig prisstigning",ATF!$S$13,VLOOKUP($BF$1,Grunnbeløpstabell!$A$2:$L$128,3,FALSE))/100)))/100,1)*100,0)</f>
        <v>985200</v>
      </c>
      <c r="BG11" s="66">
        <f>IFERROR(MROUND((BF11+(BF11*(IF(Grunnbeløpstabell!$G$1&lt;&gt;"Egendefinert årlig prisstigning",ATF!$S$13,VLOOKUP($BG$1,Grunnbeløpstabell!$A$2:$L$128,3,FALSE))/100)))/100,1)*100,0)</f>
        <v>1016400</v>
      </c>
      <c r="BH11" s="66">
        <f>IFERROR(MROUND((BG11+(BG11*(IF(Grunnbeløpstabell!$G$1&lt;&gt;"Egendefinert årlig prisstigning",ATF!$S$13,VLOOKUP($BH$1,Grunnbeløpstabell!$A$2:$L$128,3,FALSE))/100)))/100,1)*100,0)</f>
        <v>1048600</v>
      </c>
      <c r="BI11" s="66">
        <f>IFERROR(MROUND((BH11+(BH11*(IF(Grunnbeløpstabell!$G$1&lt;&gt;"Egendefinert årlig prisstigning",ATF!$S$13,VLOOKUP($BI$1,Grunnbeløpstabell!$A$2:$L$128,3,FALSE))/100)))/100,1)*100,0)</f>
        <v>1081800</v>
      </c>
      <c r="BJ11" s="66">
        <f>IFERROR(MROUND((BI11+(BI11*(IF(Grunnbeløpstabell!$G$1&lt;&gt;"Egendefinert årlig prisstigning",ATF!$S$13,VLOOKUP($BJ$1,Grunnbeløpstabell!$A$2:$L$128,3,FALSE))/100)))/100,1)*100,0)</f>
        <v>1116100</v>
      </c>
      <c r="BK11" s="66">
        <f>IFERROR(MROUND((BJ11+(BJ11*(IF(Grunnbeløpstabell!$G$1&lt;&gt;"Egendefinert årlig prisstigning",ATF!$S$13,VLOOKUP($BK$1,Grunnbeløpstabell!$A$2:$L$128,3,FALSE))/100)))/100,1)*100,0)</f>
        <v>1151500</v>
      </c>
      <c r="BL11" s="66">
        <f>IFERROR(MROUND((BK11+(BK11*(IF(Grunnbeløpstabell!$G$1&lt;&gt;"Egendefinert årlig prisstigning",ATF!$S$13,VLOOKUP($BL$1,Grunnbeløpstabell!$A$2:$L$128,3,FALSE))/100)))/100,1)*100,0)</f>
        <v>1188000</v>
      </c>
      <c r="BM11" s="66">
        <f>IFERROR(MROUND((BL11+(BL11*(IF(Grunnbeløpstabell!$G$1&lt;&gt;"Egendefinert årlig prisstigning",ATF!$S$13,VLOOKUP($BM$1,Grunnbeløpstabell!$A$2:$L$128,3,FALSE))/100)))/100,1)*100,0)</f>
        <v>1225700</v>
      </c>
      <c r="BN11" s="66">
        <f>IFERROR(MROUND((BM11+(BM11*(IF(Grunnbeløpstabell!$G$1&lt;&gt;"Egendefinert årlig prisstigning",ATF!$S$13,VLOOKUP($BN$1,Grunnbeløpstabell!$A$2:$L$128,3,FALSE))/100)))/100,1)*100,0)</f>
        <v>1264600</v>
      </c>
      <c r="BO11" s="66">
        <f>IFERROR(MROUND((BN11+(BN11*(IF(Grunnbeløpstabell!$G$1&lt;&gt;"Egendefinert årlig prisstigning",ATF!$S$13,VLOOKUP($BO$1,Grunnbeløpstabell!$A$2:$L$128,3,FALSE))/100)))/100,1)*100,0)</f>
        <v>1304700</v>
      </c>
      <c r="BP11" s="66">
        <f>IFERROR(MROUND((BO11+(BO11*(IF(Grunnbeløpstabell!$G$1&lt;&gt;"Egendefinert årlig prisstigning",ATF!$S$13,VLOOKUP($BP$1,Grunnbeløpstabell!$A$2:$L$128,3,FALSE))/100)))/100,1)*100,0)</f>
        <v>1346100</v>
      </c>
      <c r="BQ11" s="66">
        <f>IFERROR(MROUND((BP11+(BP11*(IF(Grunnbeløpstabell!$G$1&lt;&gt;"Egendefinert årlig prisstigning",ATF!$S$13,VLOOKUP($BQ$1,Grunnbeløpstabell!$A$2:$L$128,3,FALSE))/100)))/100,1)*100,0)</f>
        <v>1388800</v>
      </c>
      <c r="BR11" s="66">
        <f>IFERROR(MROUND((BQ11+(BQ11*(IF(Grunnbeløpstabell!$G$1&lt;&gt;"Egendefinert årlig prisstigning",ATF!$S$13,VLOOKUP($BR$1,Grunnbeløpstabell!$A$2:$L$128,3,FALSE))/100)))/100,1)*100,0)</f>
        <v>1432800</v>
      </c>
      <c r="BS11" s="66">
        <f>IFERROR(MROUND((BR11+(BR11*(IF(Grunnbeløpstabell!$G$1&lt;&gt;"Egendefinert årlig prisstigning",ATF!$S$13,VLOOKUP($BS$1,Grunnbeløpstabell!$A$2:$L$128,3,FALSE))/100)))/100,1)*100,0)</f>
        <v>1478200</v>
      </c>
      <c r="BT11" s="66">
        <f>IFERROR(MROUND((BS11+(BS11*(IF(Grunnbeløpstabell!$G$1&lt;&gt;"Egendefinert årlig prisstigning",ATF!$S$13,VLOOKUP($BT$1,Grunnbeløpstabell!$A$2:$L$128,3,FALSE))/100)))/100,1)*100,0)</f>
        <v>1525100</v>
      </c>
      <c r="BU11" s="66">
        <f>IFERROR(MROUND((BT11+(BT11*(IF(Grunnbeløpstabell!$G$1&lt;&gt;"Egendefinert årlig prisstigning",ATF!$S$13,VLOOKUP($BU$1,Grunnbeløpstabell!$A$2:$L$128,3,FALSE))/100)))/100,1)*100,0)</f>
        <v>1573400</v>
      </c>
      <c r="BV11" s="66">
        <f>IFERROR(MROUND((BU11+(BU11*(IF(Grunnbeløpstabell!$G$1&lt;&gt;"Egendefinert årlig prisstigning",ATF!$S$13,VLOOKUP($BV$1,Grunnbeløpstabell!$A$2:$L$128,3,FALSE))/100)))/100,1)*100,0)</f>
        <v>1623300</v>
      </c>
      <c r="BW11" s="66">
        <f>IFERROR(MROUND((BV11+(BV11*(IF(Grunnbeløpstabell!$G$1&lt;&gt;"Egendefinert årlig prisstigning",ATF!$S$13,VLOOKUP($BW$1,Grunnbeløpstabell!$A$2:$L$128,3,FALSE))/100)))/100,1)*100,0)</f>
        <v>1674800</v>
      </c>
      <c r="BX11" s="66">
        <f>IFERROR(MROUND((BW11+(BW11*(IF(Grunnbeløpstabell!$G$1&lt;&gt;"Egendefinert årlig prisstigning",ATF!$S$13,VLOOKUP($BX$1,Grunnbeløpstabell!$A$2:$L$128,3,FALSE))/100)))/100,1)*100,0)</f>
        <v>1727900</v>
      </c>
      <c r="BY11" s="66">
        <f>IFERROR(MROUND((BX11+(BX11*(IF(Grunnbeløpstabell!$G$1&lt;&gt;"Egendefinert årlig prisstigning",ATF!$S$13,VLOOKUP($BY$1,Grunnbeløpstabell!$A$2:$L$128,3,FALSE))/100)))/100,1)*100,0)</f>
        <v>1782700</v>
      </c>
      <c r="BZ11" s="66">
        <f>IFERROR(MROUND((BY11+(BY11*(IF(Grunnbeløpstabell!$G$1&lt;&gt;"Egendefinert årlig prisstigning",ATF!$S$13,VLOOKUP($BZ$1,Grunnbeløpstabell!$A$2:$L$128,3,FALSE))/100)))/100,1)*100,0)</f>
        <v>1839200</v>
      </c>
      <c r="CA11" s="66">
        <f>IFERROR(MROUND((BZ11+(BZ11*(IF(Grunnbeløpstabell!$G$1&lt;&gt;"Egendefinert årlig prisstigning",ATF!$S$13,VLOOKUP($CA$1,Grunnbeløpstabell!$A$2:$L$128,3,FALSE))/100)))/100,1)*100,0)</f>
        <v>1897500</v>
      </c>
      <c r="CB11" s="66">
        <f>IFERROR(MROUND((CA11+(CA11*(IF(Grunnbeløpstabell!$G$1&lt;&gt;"Egendefinert årlig prisstigning",ATF!$S$13,VLOOKUP($CB$1,Grunnbeløpstabell!$A$2:$L$128,3,FALSE))/100)))/100,1)*100,0)</f>
        <v>1957700</v>
      </c>
      <c r="CC11" s="66">
        <f>IFERROR(MROUND((CB11+(CB11*(IF(Grunnbeløpstabell!$G$1&lt;&gt;"Egendefinert årlig prisstigning",ATF!$S$13,VLOOKUP($CC$1,Grunnbeløpstabell!$A$2:$L$128,3,FALSE))/100)))/100,1)*100,0)</f>
        <v>2019800</v>
      </c>
      <c r="CD11" s="66">
        <f>IFERROR(MROUND((CC11+(CC11*(IF(Grunnbeløpstabell!$G$1&lt;&gt;"Egendefinert årlig prisstigning",ATF!$S$13,VLOOKUP($CD$1,Grunnbeløpstabell!$A$2:$L$128,3,FALSE))/100)))/100,1)*100,0)</f>
        <v>2083800</v>
      </c>
      <c r="CE11" s="66">
        <f>IFERROR(MROUND((CD11+(CD11*(IF(Grunnbeløpstabell!$G$1&lt;&gt;"Egendefinert årlig prisstigning",ATF!$S$13,VLOOKUP($CE$1,Grunnbeløpstabell!$A$2:$L$128,3,FALSE))/100)))/100,1)*100,0)</f>
        <v>2149900</v>
      </c>
      <c r="CF11" s="66">
        <f>IFERROR(MROUND((CE11+(CE11*(IF(Grunnbeløpstabell!$G$1&lt;&gt;"Egendefinert årlig prisstigning",ATF!$S$13,VLOOKUP($CF$1,Grunnbeløpstabell!$A$2:$L$128,3,FALSE))/100)))/100,1)*100,0)</f>
        <v>2218100</v>
      </c>
      <c r="CG11" s="66">
        <f>IFERROR(MROUND((CF11+(CF11*(IF(Grunnbeløpstabell!$G$1&lt;&gt;"Egendefinert årlig prisstigning",ATF!$S$13,VLOOKUP($CG$1,Grunnbeløpstabell!$A$2:$L$128,3,FALSE))/100)))/100,1)*100,0)</f>
        <v>2288400</v>
      </c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</row>
    <row r="12" spans="1:147">
      <c r="A12" s="159">
        <v>29</v>
      </c>
      <c r="B12" s="160">
        <v>219600</v>
      </c>
      <c r="C12" s="215">
        <v>230900</v>
      </c>
      <c r="D12" s="160">
        <v>230900</v>
      </c>
      <c r="E12" s="215">
        <v>230900</v>
      </c>
      <c r="F12" s="160">
        <v>238100</v>
      </c>
      <c r="G12" s="215">
        <v>245600</v>
      </c>
      <c r="H12" s="160">
        <v>245600</v>
      </c>
      <c r="I12" s="215">
        <v>252100</v>
      </c>
      <c r="J12" s="160">
        <v>252500</v>
      </c>
      <c r="K12" s="215">
        <v>261500</v>
      </c>
      <c r="L12" s="160">
        <v>265800</v>
      </c>
      <c r="M12" s="215">
        <v>281800</v>
      </c>
      <c r="N12" s="160">
        <v>284200</v>
      </c>
      <c r="O12" s="215">
        <v>293800</v>
      </c>
      <c r="P12" s="160">
        <v>300800</v>
      </c>
      <c r="Q12" s="215">
        <v>312800</v>
      </c>
      <c r="R12" s="160">
        <v>317100</v>
      </c>
      <c r="S12" s="215">
        <v>323900</v>
      </c>
      <c r="T12" s="160">
        <v>324600</v>
      </c>
      <c r="U12" s="215">
        <v>328300</v>
      </c>
      <c r="V12" s="160">
        <v>329400</v>
      </c>
      <c r="W12" s="215">
        <v>334500</v>
      </c>
      <c r="X12" s="160">
        <v>339000</v>
      </c>
      <c r="Y12" s="215">
        <v>340500</v>
      </c>
      <c r="Z12" s="160">
        <v>349100</v>
      </c>
      <c r="AA12" s="215">
        <v>359100</v>
      </c>
      <c r="AB12" s="160">
        <v>390100</v>
      </c>
      <c r="AC12" s="66">
        <f>IFERROR(MROUND((AB12+(AB12*(IF(Grunnbeløpstabell!$G$1&lt;&gt;"Egendefinert årlig prisstigning",ATF!$S$13,VLOOKUP($AC$1,Grunnbeløpstabell!$A$2:$L$128,3,FALSE))/100)))/100,1)*100,0)</f>
        <v>402500</v>
      </c>
      <c r="AD12" s="66">
        <f>IFERROR(MROUND((AC12+(AC12*(IF(Grunnbeløpstabell!$G$1&lt;&gt;"Egendefinert årlig prisstigning",ATF!$S$13,VLOOKUP($AD$1,Grunnbeløpstabell!$A$2:$L$128,3,FALSE))/100)))/100,1)*100,0)</f>
        <v>415300</v>
      </c>
      <c r="AE12" s="66">
        <f>IFERROR(MROUND((AD12+(AD12*(IF(Grunnbeløpstabell!$G$1&lt;&gt;"Egendefinert årlig prisstigning",ATF!$S$13,VLOOKUP($AE$1,Grunnbeløpstabell!$A$2:$L$128,3,FALSE))/100)))/100,1)*100,0)</f>
        <v>428500</v>
      </c>
      <c r="AF12" s="66">
        <f>IFERROR(MROUND((AE12+(AE12*(IF(Grunnbeløpstabell!$G$1&lt;&gt;"Egendefinert årlig prisstigning",ATF!$S$13,VLOOKUP($AF$1,Grunnbeløpstabell!$A$2:$L$128,3,FALSE))/100)))/100,1)*100,0)</f>
        <v>442100</v>
      </c>
      <c r="AG12" s="66">
        <f>IFERROR(MROUND((AF12+(AF12*(IF(Grunnbeløpstabell!$G$1&lt;&gt;"Egendefinert årlig prisstigning",ATF!$S$13,VLOOKUP($AG$1,Grunnbeløpstabell!$A$2:$L$128,3,FALSE))/100)))/100,1)*100,0)</f>
        <v>456100</v>
      </c>
      <c r="AH12" s="66">
        <f>IFERROR(MROUND((AG12+(AG12*(IF(Grunnbeløpstabell!$G$1&lt;&gt;"Egendefinert årlig prisstigning",ATF!$S$13,VLOOKUP($AH$1,Grunnbeløpstabell!$A$2:$L$128,3,FALSE))/100)))/100,1)*100,0)</f>
        <v>470600</v>
      </c>
      <c r="AI12" s="66">
        <f>IFERROR(MROUND((AH12+(AH12*(IF(Grunnbeløpstabell!$G$1&lt;&gt;"Egendefinert årlig prisstigning",ATF!$S$13,VLOOKUP($AI$1,Grunnbeløpstabell!$A$2:$L$128,3,FALSE))/100)))/100,1)*100,0)</f>
        <v>485500</v>
      </c>
      <c r="AJ12" s="66">
        <f>IFERROR(MROUND((AI12+(AI12*(IF(Grunnbeløpstabell!$G$1&lt;&gt;"Egendefinert årlig prisstigning",ATF!$S$13,VLOOKUP($AJ$1,Grunnbeløpstabell!$A$2:$L$128,3,FALSE))/100)))/100,1)*100,0)</f>
        <v>500900</v>
      </c>
      <c r="AK12" s="66">
        <f>IFERROR(MROUND((AJ12+(AJ12*(IF(Grunnbeløpstabell!$G$1&lt;&gt;"Egendefinert årlig prisstigning",ATF!$S$13,VLOOKUP($AK$1,Grunnbeløpstabell!$A$2:$L$128,3,FALSE))/100)))/100,1)*100,0)</f>
        <v>516800</v>
      </c>
      <c r="AL12" s="66">
        <f>IFERROR(MROUND((AK12+(AK12*(IF(Grunnbeløpstabell!$G$1&lt;&gt;"Egendefinert årlig prisstigning",ATF!$S$13,VLOOKUP($AL$1,Grunnbeløpstabell!$A$2:$L$128,3,FALSE))/100)))/100,1)*100,0)</f>
        <v>533200</v>
      </c>
      <c r="AM12" s="66">
        <f>IFERROR(MROUND((AL12+(AL12*(IF(Grunnbeløpstabell!$G$1&lt;&gt;"Egendefinert årlig prisstigning",ATF!$S$13,VLOOKUP($AM$1,Grunnbeløpstabell!$A$2:$L$128,3,FALSE))/100)))/100,1)*100,0)</f>
        <v>550100</v>
      </c>
      <c r="AN12" s="66">
        <f>IFERROR(MROUND((AM12+(AM12*(IF(Grunnbeløpstabell!$G$1&lt;&gt;"Egendefinert årlig prisstigning",ATF!$S$13,VLOOKUP($AN$1,Grunnbeløpstabell!$A$2:$L$128,3,FALSE))/100)))/100,1)*100,0)</f>
        <v>567500</v>
      </c>
      <c r="AO12" s="66">
        <f>IFERROR(MROUND((AN12+(AN12*(IF(Grunnbeløpstabell!$G$1&lt;&gt;"Egendefinert årlig prisstigning",ATF!$S$13,VLOOKUP($AO$1,Grunnbeløpstabell!$A$2:$L$128,3,FALSE))/100)))/100,1)*100,0)</f>
        <v>585500</v>
      </c>
      <c r="AP12" s="66">
        <f>IFERROR(MROUND((AO12+(AO12*(IF(Grunnbeløpstabell!$G$1&lt;&gt;"Egendefinert årlig prisstigning",ATF!$S$13,VLOOKUP($AP$1,Grunnbeløpstabell!$A$2:$L$128,3,FALSE))/100)))/100,1)*100,0)</f>
        <v>604100</v>
      </c>
      <c r="AQ12" s="66">
        <f>IFERROR(MROUND((AP12+(AP12*(IF(Grunnbeløpstabell!$G$1&lt;&gt;"Egendefinert årlig prisstigning",ATF!$S$13,VLOOKUP($AQ$1,Grunnbeløpstabell!$A$2:$L$128,3,FALSE))/100)))/100,1)*100,0)</f>
        <v>623200</v>
      </c>
      <c r="AR12" s="66">
        <f>IFERROR(MROUND((AQ12+(AQ12*(IF(Grunnbeløpstabell!$G$1&lt;&gt;"Egendefinert årlig prisstigning",ATF!$S$13,VLOOKUP($AR$1,Grunnbeløpstabell!$A$2:$L$128,3,FALSE))/100)))/100,1)*100,0)</f>
        <v>643000</v>
      </c>
      <c r="AS12" s="66">
        <f>IFERROR(MROUND((AR12+(AR12*(IF(Grunnbeløpstabell!$G$1&lt;&gt;"Egendefinert årlig prisstigning",ATF!$S$13,VLOOKUP($AS$1,Grunnbeløpstabell!$A$2:$L$128,3,FALSE))/100)))/100,1)*100,0)</f>
        <v>663400</v>
      </c>
      <c r="AT12" s="66">
        <f>IFERROR(MROUND((AS12+(AS12*(IF(Grunnbeløpstabell!$G$1&lt;&gt;"Egendefinert årlig prisstigning",ATF!$S$13,VLOOKUP($AT$1,Grunnbeløpstabell!$A$2:$L$128,3,FALSE))/100)))/100,1)*100,0)</f>
        <v>684400</v>
      </c>
      <c r="AU12" s="66">
        <f>IFERROR(MROUND((AT12+(AT12*(IF(Grunnbeløpstabell!$G$1&lt;&gt;"Egendefinert årlig prisstigning",ATF!$S$13,VLOOKUP($AU$1,Grunnbeløpstabell!$A$2:$L$128,3,FALSE))/100)))/100,1)*100,0)</f>
        <v>706100</v>
      </c>
      <c r="AV12" s="66">
        <f>IFERROR(MROUND((AU12+(AU12*(IF(Grunnbeløpstabell!$G$1&lt;&gt;"Egendefinert årlig prisstigning",ATF!$S$13,VLOOKUP($AV$1,Grunnbeløpstabell!$A$2:$L$128,3,FALSE))/100)))/100,1)*100,0)</f>
        <v>728500</v>
      </c>
      <c r="AW12" s="66">
        <f>IFERROR(MROUND((AV12+(AV12*(IF(Grunnbeløpstabell!$G$1&lt;&gt;"Egendefinert årlig prisstigning",ATF!$S$13,VLOOKUP($AW$1,Grunnbeløpstabell!$A$2:$L$128,3,FALSE))/100)))/100,1)*100,0)</f>
        <v>751600</v>
      </c>
      <c r="AX12" s="66">
        <f>IFERROR(MROUND((AW12+(AW12*(IF(Grunnbeløpstabell!$G$1&lt;&gt;"Egendefinert årlig prisstigning",ATF!$S$13,VLOOKUP($AX$1,Grunnbeløpstabell!$A$2:$L$128,3,FALSE))/100)))/100,1)*100,0)</f>
        <v>775400</v>
      </c>
      <c r="AY12" s="66">
        <f>IFERROR(MROUND((AX12+(AX12*(IF(Grunnbeløpstabell!$G$1&lt;&gt;"Egendefinert årlig prisstigning",ATF!$S$13,VLOOKUP($AY$1,Grunnbeløpstabell!$A$2:$L$128,3,FALSE))/100)))/100,1)*100,0)</f>
        <v>800000</v>
      </c>
      <c r="AZ12" s="66">
        <f>IFERROR(MROUND((AY12+(AY12*(IF(Grunnbeløpstabell!$G$1&lt;&gt;"Egendefinert årlig prisstigning",ATF!$S$13,VLOOKUP($AZ$1,Grunnbeløpstabell!$A$2:$L$128,3,FALSE))/100)))/100,1)*100,0)</f>
        <v>825400</v>
      </c>
      <c r="BA12" s="66">
        <f>IFERROR(MROUND((AZ12+(AZ12*(IF(Grunnbeløpstabell!$G$1&lt;&gt;"Egendefinert årlig prisstigning",ATF!$S$13,VLOOKUP($BA$1,Grunnbeløpstabell!$A$2:$L$128,3,FALSE))/100)))/100,1)*100,0)</f>
        <v>851600</v>
      </c>
      <c r="BB12" s="66">
        <f>IFERROR(MROUND((BA12+(BA12*(IF(Grunnbeløpstabell!$G$1&lt;&gt;"Egendefinert årlig prisstigning",ATF!$S$13,VLOOKUP($BB$1,Grunnbeløpstabell!$A$2:$L$128,3,FALSE))/100)))/100,1)*100,0)</f>
        <v>878600</v>
      </c>
      <c r="BC12" s="66">
        <f>IFERROR(MROUND((BB12+(BB12*(IF(Grunnbeløpstabell!$G$1&lt;&gt;"Egendefinert årlig prisstigning",ATF!$S$13,VLOOKUP($BC$1,Grunnbeløpstabell!$A$2:$L$128,3,FALSE))/100)))/100,1)*100,0)</f>
        <v>906500</v>
      </c>
      <c r="BD12" s="66">
        <f>IFERROR(MROUND((BC12+(BC12*(IF(Grunnbeløpstabell!$G$1&lt;&gt;"Egendefinert årlig prisstigning",ATF!$S$13,VLOOKUP($BD$1,Grunnbeløpstabell!$A$2:$L$128,3,FALSE))/100)))/100,1)*100,0)</f>
        <v>935200</v>
      </c>
      <c r="BE12" s="66">
        <f>IFERROR(MROUND((BD12+(BD12*(IF(Grunnbeløpstabell!$G$1&lt;&gt;"Egendefinert årlig prisstigning",ATF!$S$13,VLOOKUP($BE$1,Grunnbeløpstabell!$A$2:$L$128,3,FALSE))/100)))/100,1)*100,0)</f>
        <v>964800</v>
      </c>
      <c r="BF12" s="66">
        <f>IFERROR(MROUND((BE12+(BE12*(IF(Grunnbeløpstabell!$G$1&lt;&gt;"Egendefinert årlig prisstigning",ATF!$S$13,VLOOKUP($BF$1,Grunnbeløpstabell!$A$2:$L$128,3,FALSE))/100)))/100,1)*100,0)</f>
        <v>995400</v>
      </c>
      <c r="BG12" s="66">
        <f>IFERROR(MROUND((BF12+(BF12*(IF(Grunnbeløpstabell!$G$1&lt;&gt;"Egendefinert årlig prisstigning",ATF!$S$13,VLOOKUP($BG$1,Grunnbeløpstabell!$A$2:$L$128,3,FALSE))/100)))/100,1)*100,0)</f>
        <v>1027000</v>
      </c>
      <c r="BH12" s="66">
        <f>IFERROR(MROUND((BG12+(BG12*(IF(Grunnbeløpstabell!$G$1&lt;&gt;"Egendefinert årlig prisstigning",ATF!$S$13,VLOOKUP($BH$1,Grunnbeløpstabell!$A$2:$L$128,3,FALSE))/100)))/100,1)*100,0)</f>
        <v>1059600</v>
      </c>
      <c r="BI12" s="66">
        <f>IFERROR(MROUND((BH12+(BH12*(IF(Grunnbeløpstabell!$G$1&lt;&gt;"Egendefinert årlig prisstigning",ATF!$S$13,VLOOKUP($BI$1,Grunnbeløpstabell!$A$2:$L$128,3,FALSE))/100)))/100,1)*100,0)</f>
        <v>1093200</v>
      </c>
      <c r="BJ12" s="66">
        <f>IFERROR(MROUND((BI12+(BI12*(IF(Grunnbeløpstabell!$G$1&lt;&gt;"Egendefinert årlig prisstigning",ATF!$S$13,VLOOKUP($BJ$1,Grunnbeløpstabell!$A$2:$L$128,3,FALSE))/100)))/100,1)*100,0)</f>
        <v>1127900</v>
      </c>
      <c r="BK12" s="66">
        <f>IFERROR(MROUND((BJ12+(BJ12*(IF(Grunnbeløpstabell!$G$1&lt;&gt;"Egendefinert årlig prisstigning",ATF!$S$13,VLOOKUP($BK$1,Grunnbeløpstabell!$A$2:$L$128,3,FALSE))/100)))/100,1)*100,0)</f>
        <v>1163700</v>
      </c>
      <c r="BL12" s="66">
        <f>IFERROR(MROUND((BK12+(BK12*(IF(Grunnbeløpstabell!$G$1&lt;&gt;"Egendefinert årlig prisstigning",ATF!$S$13,VLOOKUP($BL$1,Grunnbeløpstabell!$A$2:$L$128,3,FALSE))/100)))/100,1)*100,0)</f>
        <v>1200600</v>
      </c>
      <c r="BM12" s="66">
        <f>IFERROR(MROUND((BL12+(BL12*(IF(Grunnbeløpstabell!$G$1&lt;&gt;"Egendefinert årlig prisstigning",ATF!$S$13,VLOOKUP($BM$1,Grunnbeløpstabell!$A$2:$L$128,3,FALSE))/100)))/100,1)*100,0)</f>
        <v>1238700</v>
      </c>
      <c r="BN12" s="66">
        <f>IFERROR(MROUND((BM12+(BM12*(IF(Grunnbeløpstabell!$G$1&lt;&gt;"Egendefinert årlig prisstigning",ATF!$S$13,VLOOKUP($BN$1,Grunnbeløpstabell!$A$2:$L$128,3,FALSE))/100)))/100,1)*100,0)</f>
        <v>1278000</v>
      </c>
      <c r="BO12" s="66">
        <f>IFERROR(MROUND((BN12+(BN12*(IF(Grunnbeløpstabell!$G$1&lt;&gt;"Egendefinert årlig prisstigning",ATF!$S$13,VLOOKUP($BO$1,Grunnbeløpstabell!$A$2:$L$128,3,FALSE))/100)))/100,1)*100,0)</f>
        <v>1318500</v>
      </c>
      <c r="BP12" s="66">
        <f>IFERROR(MROUND((BO12+(BO12*(IF(Grunnbeløpstabell!$G$1&lt;&gt;"Egendefinert årlig prisstigning",ATF!$S$13,VLOOKUP($BP$1,Grunnbeløpstabell!$A$2:$L$128,3,FALSE))/100)))/100,1)*100,0)</f>
        <v>1360300</v>
      </c>
      <c r="BQ12" s="66">
        <f>IFERROR(MROUND((BP12+(BP12*(IF(Grunnbeløpstabell!$G$1&lt;&gt;"Egendefinert årlig prisstigning",ATF!$S$13,VLOOKUP($BQ$1,Grunnbeløpstabell!$A$2:$L$128,3,FALSE))/100)))/100,1)*100,0)</f>
        <v>1403400</v>
      </c>
      <c r="BR12" s="66">
        <f>IFERROR(MROUND((BQ12+(BQ12*(IF(Grunnbeløpstabell!$G$1&lt;&gt;"Egendefinert årlig prisstigning",ATF!$S$13,VLOOKUP($BR$1,Grunnbeløpstabell!$A$2:$L$128,3,FALSE))/100)))/100,1)*100,0)</f>
        <v>1447900</v>
      </c>
      <c r="BS12" s="66">
        <f>IFERROR(MROUND((BR12+(BR12*(IF(Grunnbeløpstabell!$G$1&lt;&gt;"Egendefinert årlig prisstigning",ATF!$S$13,VLOOKUP($BS$1,Grunnbeløpstabell!$A$2:$L$128,3,FALSE))/100)))/100,1)*100,0)</f>
        <v>1493800</v>
      </c>
      <c r="BT12" s="66">
        <f>IFERROR(MROUND((BS12+(BS12*(IF(Grunnbeløpstabell!$G$1&lt;&gt;"Egendefinert årlig prisstigning",ATF!$S$13,VLOOKUP($BT$1,Grunnbeløpstabell!$A$2:$L$128,3,FALSE))/100)))/100,1)*100,0)</f>
        <v>1541200</v>
      </c>
      <c r="BU12" s="66">
        <f>IFERROR(MROUND((BT12+(BT12*(IF(Grunnbeløpstabell!$G$1&lt;&gt;"Egendefinert årlig prisstigning",ATF!$S$13,VLOOKUP($BU$1,Grunnbeløpstabell!$A$2:$L$128,3,FALSE))/100)))/100,1)*100,0)</f>
        <v>1590100</v>
      </c>
      <c r="BV12" s="66">
        <f>IFERROR(MROUND((BU12+(BU12*(IF(Grunnbeløpstabell!$G$1&lt;&gt;"Egendefinert årlig prisstigning",ATF!$S$13,VLOOKUP($BV$1,Grunnbeløpstabell!$A$2:$L$128,3,FALSE))/100)))/100,1)*100,0)</f>
        <v>1640500</v>
      </c>
      <c r="BW12" s="66">
        <f>IFERROR(MROUND((BV12+(BV12*(IF(Grunnbeløpstabell!$G$1&lt;&gt;"Egendefinert årlig prisstigning",ATF!$S$13,VLOOKUP($BW$1,Grunnbeløpstabell!$A$2:$L$128,3,FALSE))/100)))/100,1)*100,0)</f>
        <v>1692500</v>
      </c>
      <c r="BX12" s="66">
        <f>IFERROR(MROUND((BW12+(BW12*(IF(Grunnbeløpstabell!$G$1&lt;&gt;"Egendefinert årlig prisstigning",ATF!$S$13,VLOOKUP($BX$1,Grunnbeløpstabell!$A$2:$L$128,3,FALSE))/100)))/100,1)*100,0)</f>
        <v>1746200</v>
      </c>
      <c r="BY12" s="66">
        <f>IFERROR(MROUND((BX12+(BX12*(IF(Grunnbeløpstabell!$G$1&lt;&gt;"Egendefinert årlig prisstigning",ATF!$S$13,VLOOKUP($BY$1,Grunnbeløpstabell!$A$2:$L$128,3,FALSE))/100)))/100,1)*100,0)</f>
        <v>1801600</v>
      </c>
      <c r="BZ12" s="66">
        <f>IFERROR(MROUND((BY12+(BY12*(IF(Grunnbeløpstabell!$G$1&lt;&gt;"Egendefinert årlig prisstigning",ATF!$S$13,VLOOKUP($BZ$1,Grunnbeløpstabell!$A$2:$L$128,3,FALSE))/100)))/100,1)*100,0)</f>
        <v>1858700</v>
      </c>
      <c r="CA12" s="66">
        <f>IFERROR(MROUND((BZ12+(BZ12*(IF(Grunnbeløpstabell!$G$1&lt;&gt;"Egendefinert årlig prisstigning",ATF!$S$13,VLOOKUP($CA$1,Grunnbeløpstabell!$A$2:$L$128,3,FALSE))/100)))/100,1)*100,0)</f>
        <v>1917600</v>
      </c>
      <c r="CB12" s="66">
        <f>IFERROR(MROUND((CA12+(CA12*(IF(Grunnbeløpstabell!$G$1&lt;&gt;"Egendefinert årlig prisstigning",ATF!$S$13,VLOOKUP($CB$1,Grunnbeløpstabell!$A$2:$L$128,3,FALSE))/100)))/100,1)*100,0)</f>
        <v>1978400</v>
      </c>
      <c r="CC12" s="66">
        <f>IFERROR(MROUND((CB12+(CB12*(IF(Grunnbeløpstabell!$G$1&lt;&gt;"Egendefinert årlig prisstigning",ATF!$S$13,VLOOKUP($CC$1,Grunnbeløpstabell!$A$2:$L$128,3,FALSE))/100)))/100,1)*100,0)</f>
        <v>2041100</v>
      </c>
      <c r="CD12" s="66">
        <f>IFERROR(MROUND((CC12+(CC12*(IF(Grunnbeløpstabell!$G$1&lt;&gt;"Egendefinert årlig prisstigning",ATF!$S$13,VLOOKUP($CD$1,Grunnbeløpstabell!$A$2:$L$128,3,FALSE))/100)))/100,1)*100,0)</f>
        <v>2105800</v>
      </c>
      <c r="CE12" s="66">
        <f>IFERROR(MROUND((CD12+(CD12*(IF(Grunnbeløpstabell!$G$1&lt;&gt;"Egendefinert årlig prisstigning",ATF!$S$13,VLOOKUP($CE$1,Grunnbeløpstabell!$A$2:$L$128,3,FALSE))/100)))/100,1)*100,0)</f>
        <v>2172600</v>
      </c>
      <c r="CF12" s="66">
        <f>IFERROR(MROUND((CE12+(CE12*(IF(Grunnbeløpstabell!$G$1&lt;&gt;"Egendefinert årlig prisstigning",ATF!$S$13,VLOOKUP($CF$1,Grunnbeløpstabell!$A$2:$L$128,3,FALSE))/100)))/100,1)*100,0)</f>
        <v>2241500</v>
      </c>
      <c r="CG12" s="66">
        <f>IFERROR(MROUND((CF12+(CF12*(IF(Grunnbeløpstabell!$G$1&lt;&gt;"Egendefinert årlig prisstigning",ATF!$S$13,VLOOKUP($CG$1,Grunnbeløpstabell!$A$2:$L$128,3,FALSE))/100)))/100,1)*100,0)</f>
        <v>2312600</v>
      </c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</row>
    <row r="13" spans="1:147">
      <c r="A13" s="159">
        <v>30</v>
      </c>
      <c r="B13" s="160">
        <v>223200</v>
      </c>
      <c r="C13" s="215">
        <v>234500</v>
      </c>
      <c r="D13" s="160">
        <v>234500</v>
      </c>
      <c r="E13" s="215">
        <v>234500</v>
      </c>
      <c r="F13" s="160">
        <v>241700</v>
      </c>
      <c r="G13" s="215">
        <v>249200</v>
      </c>
      <c r="H13" s="160">
        <v>249200</v>
      </c>
      <c r="I13" s="215">
        <v>255700</v>
      </c>
      <c r="J13" s="160">
        <v>256100</v>
      </c>
      <c r="K13" s="215">
        <v>265100</v>
      </c>
      <c r="L13" s="160">
        <v>269400</v>
      </c>
      <c r="M13" s="215">
        <v>285400</v>
      </c>
      <c r="N13" s="160">
        <v>287800</v>
      </c>
      <c r="O13" s="215">
        <v>297500</v>
      </c>
      <c r="P13" s="160">
        <v>304500</v>
      </c>
      <c r="Q13" s="215">
        <v>316500</v>
      </c>
      <c r="R13" s="160">
        <v>320800</v>
      </c>
      <c r="S13" s="215">
        <v>327700</v>
      </c>
      <c r="T13" s="160">
        <v>328400</v>
      </c>
      <c r="U13" s="215">
        <v>332200</v>
      </c>
      <c r="V13" s="160">
        <v>333300</v>
      </c>
      <c r="W13" s="215">
        <v>338400</v>
      </c>
      <c r="X13" s="160">
        <v>343000</v>
      </c>
      <c r="Y13" s="215">
        <v>344500</v>
      </c>
      <c r="Z13" s="160">
        <v>353100</v>
      </c>
      <c r="AA13" s="215">
        <v>363100</v>
      </c>
      <c r="AB13" s="160">
        <v>394100</v>
      </c>
      <c r="AC13" s="66">
        <f>IFERROR(MROUND((AB13+(AB13*(IF(Grunnbeløpstabell!$G$1&lt;&gt;"Egendefinert årlig prisstigning",ATF!$S$13,VLOOKUP($AC$1,Grunnbeløpstabell!$A$2:$L$128,3,FALSE))/100)))/100,1)*100,0)</f>
        <v>406600</v>
      </c>
      <c r="AD13" s="66">
        <f>IFERROR(MROUND((AC13+(AC13*(IF(Grunnbeløpstabell!$G$1&lt;&gt;"Egendefinert årlig prisstigning",ATF!$S$13,VLOOKUP($AD$1,Grunnbeløpstabell!$A$2:$L$128,3,FALSE))/100)))/100,1)*100,0)</f>
        <v>419500</v>
      </c>
      <c r="AE13" s="66">
        <f>IFERROR(MROUND((AD13+(AD13*(IF(Grunnbeløpstabell!$G$1&lt;&gt;"Egendefinert årlig prisstigning",ATF!$S$13,VLOOKUP($AE$1,Grunnbeløpstabell!$A$2:$L$128,3,FALSE))/100)))/100,1)*100,0)</f>
        <v>432800</v>
      </c>
      <c r="AF13" s="66">
        <f>IFERROR(MROUND((AE13+(AE13*(IF(Grunnbeløpstabell!$G$1&lt;&gt;"Egendefinert årlig prisstigning",ATF!$S$13,VLOOKUP($AF$1,Grunnbeløpstabell!$A$2:$L$128,3,FALSE))/100)))/100,1)*100,0)</f>
        <v>446500</v>
      </c>
      <c r="AG13" s="66">
        <f>IFERROR(MROUND((AF13+(AF13*(IF(Grunnbeløpstabell!$G$1&lt;&gt;"Egendefinert årlig prisstigning",ATF!$S$13,VLOOKUP($AG$1,Grunnbeløpstabell!$A$2:$L$128,3,FALSE))/100)))/100,1)*100,0)</f>
        <v>460700</v>
      </c>
      <c r="AH13" s="66">
        <f>IFERROR(MROUND((AG13+(AG13*(IF(Grunnbeløpstabell!$G$1&lt;&gt;"Egendefinert årlig prisstigning",ATF!$S$13,VLOOKUP($AH$1,Grunnbeløpstabell!$A$2:$L$128,3,FALSE))/100)))/100,1)*100,0)</f>
        <v>475300</v>
      </c>
      <c r="AI13" s="66">
        <f>IFERROR(MROUND((AH13+(AH13*(IF(Grunnbeløpstabell!$G$1&lt;&gt;"Egendefinert årlig prisstigning",ATF!$S$13,VLOOKUP($AI$1,Grunnbeløpstabell!$A$2:$L$128,3,FALSE))/100)))/100,1)*100,0)</f>
        <v>490400</v>
      </c>
      <c r="AJ13" s="66">
        <f>IFERROR(MROUND((AI13+(AI13*(IF(Grunnbeløpstabell!$G$1&lt;&gt;"Egendefinert årlig prisstigning",ATF!$S$13,VLOOKUP($AJ$1,Grunnbeløpstabell!$A$2:$L$128,3,FALSE))/100)))/100,1)*100,0)</f>
        <v>505900</v>
      </c>
      <c r="AK13" s="66">
        <f>IFERROR(MROUND((AJ13+(AJ13*(IF(Grunnbeløpstabell!$G$1&lt;&gt;"Egendefinert årlig prisstigning",ATF!$S$13,VLOOKUP($AK$1,Grunnbeløpstabell!$A$2:$L$128,3,FALSE))/100)))/100,1)*100,0)</f>
        <v>521900</v>
      </c>
      <c r="AL13" s="66">
        <f>IFERROR(MROUND((AK13+(AK13*(IF(Grunnbeløpstabell!$G$1&lt;&gt;"Egendefinert årlig prisstigning",ATF!$S$13,VLOOKUP($AL$1,Grunnbeløpstabell!$A$2:$L$128,3,FALSE))/100)))/100,1)*100,0)</f>
        <v>538400</v>
      </c>
      <c r="AM13" s="66">
        <f>IFERROR(MROUND((AL13+(AL13*(IF(Grunnbeløpstabell!$G$1&lt;&gt;"Egendefinert årlig prisstigning",ATF!$S$13,VLOOKUP($AM$1,Grunnbeløpstabell!$A$2:$L$128,3,FALSE))/100)))/100,1)*100,0)</f>
        <v>555500</v>
      </c>
      <c r="AN13" s="66">
        <f>IFERROR(MROUND((AM13+(AM13*(IF(Grunnbeløpstabell!$G$1&lt;&gt;"Egendefinert årlig prisstigning",ATF!$S$13,VLOOKUP($AN$1,Grunnbeløpstabell!$A$2:$L$128,3,FALSE))/100)))/100,1)*100,0)</f>
        <v>573100</v>
      </c>
      <c r="AO13" s="66">
        <f>IFERROR(MROUND((AN13+(AN13*(IF(Grunnbeløpstabell!$G$1&lt;&gt;"Egendefinert årlig prisstigning",ATF!$S$13,VLOOKUP($AO$1,Grunnbeløpstabell!$A$2:$L$128,3,FALSE))/100)))/100,1)*100,0)</f>
        <v>591300</v>
      </c>
      <c r="AP13" s="66">
        <f>IFERROR(MROUND((AO13+(AO13*(IF(Grunnbeløpstabell!$G$1&lt;&gt;"Egendefinert årlig prisstigning",ATF!$S$13,VLOOKUP($AP$1,Grunnbeløpstabell!$A$2:$L$128,3,FALSE))/100)))/100,1)*100,0)</f>
        <v>610000</v>
      </c>
      <c r="AQ13" s="66">
        <f>IFERROR(MROUND((AP13+(AP13*(IF(Grunnbeløpstabell!$G$1&lt;&gt;"Egendefinert årlig prisstigning",ATF!$S$13,VLOOKUP($AQ$1,Grunnbeløpstabell!$A$2:$L$128,3,FALSE))/100)))/100,1)*100,0)</f>
        <v>629300</v>
      </c>
      <c r="AR13" s="66">
        <f>IFERROR(MROUND((AQ13+(AQ13*(IF(Grunnbeløpstabell!$G$1&lt;&gt;"Egendefinert årlig prisstigning",ATF!$S$13,VLOOKUP($AR$1,Grunnbeløpstabell!$A$2:$L$128,3,FALSE))/100)))/100,1)*100,0)</f>
        <v>649200</v>
      </c>
      <c r="AS13" s="66">
        <f>IFERROR(MROUND((AR13+(AR13*(IF(Grunnbeløpstabell!$G$1&lt;&gt;"Egendefinert årlig prisstigning",ATF!$S$13,VLOOKUP($AS$1,Grunnbeløpstabell!$A$2:$L$128,3,FALSE))/100)))/100,1)*100,0)</f>
        <v>669800</v>
      </c>
      <c r="AT13" s="66">
        <f>IFERROR(MROUND((AS13+(AS13*(IF(Grunnbeløpstabell!$G$1&lt;&gt;"Egendefinert årlig prisstigning",ATF!$S$13,VLOOKUP($AT$1,Grunnbeløpstabell!$A$2:$L$128,3,FALSE))/100)))/100,1)*100,0)</f>
        <v>691000</v>
      </c>
      <c r="AU13" s="66">
        <f>IFERROR(MROUND((AT13+(AT13*(IF(Grunnbeløpstabell!$G$1&lt;&gt;"Egendefinert årlig prisstigning",ATF!$S$13,VLOOKUP($AU$1,Grunnbeløpstabell!$A$2:$L$128,3,FALSE))/100)))/100,1)*100,0)</f>
        <v>712900</v>
      </c>
      <c r="AV13" s="66">
        <f>IFERROR(MROUND((AU13+(AU13*(IF(Grunnbeløpstabell!$G$1&lt;&gt;"Egendefinert årlig prisstigning",ATF!$S$13,VLOOKUP($AV$1,Grunnbeløpstabell!$A$2:$L$128,3,FALSE))/100)))/100,1)*100,0)</f>
        <v>735500</v>
      </c>
      <c r="AW13" s="66">
        <f>IFERROR(MROUND((AV13+(AV13*(IF(Grunnbeløpstabell!$G$1&lt;&gt;"Egendefinert årlig prisstigning",ATF!$S$13,VLOOKUP($AW$1,Grunnbeløpstabell!$A$2:$L$128,3,FALSE))/100)))/100,1)*100,0)</f>
        <v>758800</v>
      </c>
      <c r="AX13" s="66">
        <f>IFERROR(MROUND((AW13+(AW13*(IF(Grunnbeløpstabell!$G$1&lt;&gt;"Egendefinert årlig prisstigning",ATF!$S$13,VLOOKUP($AX$1,Grunnbeløpstabell!$A$2:$L$128,3,FALSE))/100)))/100,1)*100,0)</f>
        <v>782900</v>
      </c>
      <c r="AY13" s="66">
        <f>IFERROR(MROUND((AX13+(AX13*(IF(Grunnbeløpstabell!$G$1&lt;&gt;"Egendefinert årlig prisstigning",ATF!$S$13,VLOOKUP($AY$1,Grunnbeløpstabell!$A$2:$L$128,3,FALSE))/100)))/100,1)*100,0)</f>
        <v>807700</v>
      </c>
      <c r="AZ13" s="66">
        <f>IFERROR(MROUND((AY13+(AY13*(IF(Grunnbeløpstabell!$G$1&lt;&gt;"Egendefinert årlig prisstigning",ATF!$S$13,VLOOKUP($AZ$1,Grunnbeløpstabell!$A$2:$L$128,3,FALSE))/100)))/100,1)*100,0)</f>
        <v>833300</v>
      </c>
      <c r="BA13" s="66">
        <f>IFERROR(MROUND((AZ13+(AZ13*(IF(Grunnbeløpstabell!$G$1&lt;&gt;"Egendefinert årlig prisstigning",ATF!$S$13,VLOOKUP($BA$1,Grunnbeløpstabell!$A$2:$L$128,3,FALSE))/100)))/100,1)*100,0)</f>
        <v>859700</v>
      </c>
      <c r="BB13" s="66">
        <f>IFERROR(MROUND((BA13+(BA13*(IF(Grunnbeløpstabell!$G$1&lt;&gt;"Egendefinert årlig prisstigning",ATF!$S$13,VLOOKUP($BB$1,Grunnbeløpstabell!$A$2:$L$128,3,FALSE))/100)))/100,1)*100,0)</f>
        <v>887000</v>
      </c>
      <c r="BC13" s="66">
        <f>IFERROR(MROUND((BB13+(BB13*(IF(Grunnbeløpstabell!$G$1&lt;&gt;"Egendefinert årlig prisstigning",ATF!$S$13,VLOOKUP($BC$1,Grunnbeløpstabell!$A$2:$L$128,3,FALSE))/100)))/100,1)*100,0)</f>
        <v>915100</v>
      </c>
      <c r="BD13" s="66">
        <f>IFERROR(MROUND((BC13+(BC13*(IF(Grunnbeløpstabell!$G$1&lt;&gt;"Egendefinert årlig prisstigning",ATF!$S$13,VLOOKUP($BD$1,Grunnbeløpstabell!$A$2:$L$128,3,FALSE))/100)))/100,1)*100,0)</f>
        <v>944100</v>
      </c>
      <c r="BE13" s="66">
        <f>IFERROR(MROUND((BD13+(BD13*(IF(Grunnbeløpstabell!$G$1&lt;&gt;"Egendefinert årlig prisstigning",ATF!$S$13,VLOOKUP($BE$1,Grunnbeløpstabell!$A$2:$L$128,3,FALSE))/100)))/100,1)*100,0)</f>
        <v>974000</v>
      </c>
      <c r="BF13" s="66">
        <f>IFERROR(MROUND((BE13+(BE13*(IF(Grunnbeløpstabell!$G$1&lt;&gt;"Egendefinert årlig prisstigning",ATF!$S$13,VLOOKUP($BF$1,Grunnbeløpstabell!$A$2:$L$128,3,FALSE))/100)))/100,1)*100,0)</f>
        <v>1004900</v>
      </c>
      <c r="BG13" s="66">
        <f>IFERROR(MROUND((BF13+(BF13*(IF(Grunnbeløpstabell!$G$1&lt;&gt;"Egendefinert årlig prisstigning",ATF!$S$13,VLOOKUP($BG$1,Grunnbeløpstabell!$A$2:$L$128,3,FALSE))/100)))/100,1)*100,0)</f>
        <v>1036800</v>
      </c>
      <c r="BH13" s="66">
        <f>IFERROR(MROUND((BG13+(BG13*(IF(Grunnbeløpstabell!$G$1&lt;&gt;"Egendefinert årlig prisstigning",ATF!$S$13,VLOOKUP($BH$1,Grunnbeløpstabell!$A$2:$L$128,3,FALSE))/100)))/100,1)*100,0)</f>
        <v>1069700</v>
      </c>
      <c r="BI13" s="66">
        <f>IFERROR(MROUND((BH13+(BH13*(IF(Grunnbeløpstabell!$G$1&lt;&gt;"Egendefinert årlig prisstigning",ATF!$S$13,VLOOKUP($BI$1,Grunnbeløpstabell!$A$2:$L$128,3,FALSE))/100)))/100,1)*100,0)</f>
        <v>1103600</v>
      </c>
      <c r="BJ13" s="66">
        <f>IFERROR(MROUND((BI13+(BI13*(IF(Grunnbeløpstabell!$G$1&lt;&gt;"Egendefinert årlig prisstigning",ATF!$S$13,VLOOKUP($BJ$1,Grunnbeløpstabell!$A$2:$L$128,3,FALSE))/100)))/100,1)*100,0)</f>
        <v>1138600</v>
      </c>
      <c r="BK13" s="66">
        <f>IFERROR(MROUND((BJ13+(BJ13*(IF(Grunnbeløpstabell!$G$1&lt;&gt;"Egendefinert årlig prisstigning",ATF!$S$13,VLOOKUP($BK$1,Grunnbeløpstabell!$A$2:$L$128,3,FALSE))/100)))/100,1)*100,0)</f>
        <v>1174700</v>
      </c>
      <c r="BL13" s="66">
        <f>IFERROR(MROUND((BK13+(BK13*(IF(Grunnbeløpstabell!$G$1&lt;&gt;"Egendefinert årlig prisstigning",ATF!$S$13,VLOOKUP($BL$1,Grunnbeløpstabell!$A$2:$L$128,3,FALSE))/100)))/100,1)*100,0)</f>
        <v>1211900</v>
      </c>
      <c r="BM13" s="66">
        <f>IFERROR(MROUND((BL13+(BL13*(IF(Grunnbeløpstabell!$G$1&lt;&gt;"Egendefinert årlig prisstigning",ATF!$S$13,VLOOKUP($BM$1,Grunnbeløpstabell!$A$2:$L$128,3,FALSE))/100)))/100,1)*100,0)</f>
        <v>1250300</v>
      </c>
      <c r="BN13" s="66">
        <f>IFERROR(MROUND((BM13+(BM13*(IF(Grunnbeløpstabell!$G$1&lt;&gt;"Egendefinert årlig prisstigning",ATF!$S$13,VLOOKUP($BN$1,Grunnbeløpstabell!$A$2:$L$128,3,FALSE))/100)))/100,1)*100,0)</f>
        <v>1289900</v>
      </c>
      <c r="BO13" s="66">
        <f>IFERROR(MROUND((BN13+(BN13*(IF(Grunnbeløpstabell!$G$1&lt;&gt;"Egendefinert årlig prisstigning",ATF!$S$13,VLOOKUP($BO$1,Grunnbeløpstabell!$A$2:$L$128,3,FALSE))/100)))/100,1)*100,0)</f>
        <v>1330800</v>
      </c>
      <c r="BP13" s="66">
        <f>IFERROR(MROUND((BO13+(BO13*(IF(Grunnbeløpstabell!$G$1&lt;&gt;"Egendefinert årlig prisstigning",ATF!$S$13,VLOOKUP($BP$1,Grunnbeløpstabell!$A$2:$L$128,3,FALSE))/100)))/100,1)*100,0)</f>
        <v>1373000</v>
      </c>
      <c r="BQ13" s="66">
        <f>IFERROR(MROUND((BP13+(BP13*(IF(Grunnbeløpstabell!$G$1&lt;&gt;"Egendefinert årlig prisstigning",ATF!$S$13,VLOOKUP($BQ$1,Grunnbeløpstabell!$A$2:$L$128,3,FALSE))/100)))/100,1)*100,0)</f>
        <v>1416500</v>
      </c>
      <c r="BR13" s="66">
        <f>IFERROR(MROUND((BQ13+(BQ13*(IF(Grunnbeløpstabell!$G$1&lt;&gt;"Egendefinert årlig prisstigning",ATF!$S$13,VLOOKUP($BR$1,Grunnbeløpstabell!$A$2:$L$128,3,FALSE))/100)))/100,1)*100,0)</f>
        <v>1461400</v>
      </c>
      <c r="BS13" s="66">
        <f>IFERROR(MROUND((BR13+(BR13*(IF(Grunnbeløpstabell!$G$1&lt;&gt;"Egendefinert årlig prisstigning",ATF!$S$13,VLOOKUP($BS$1,Grunnbeløpstabell!$A$2:$L$128,3,FALSE))/100)))/100,1)*100,0)</f>
        <v>1507700</v>
      </c>
      <c r="BT13" s="66">
        <f>IFERROR(MROUND((BS13+(BS13*(IF(Grunnbeløpstabell!$G$1&lt;&gt;"Egendefinert årlig prisstigning",ATF!$S$13,VLOOKUP($BT$1,Grunnbeløpstabell!$A$2:$L$128,3,FALSE))/100)))/100,1)*100,0)</f>
        <v>1555500</v>
      </c>
      <c r="BU13" s="66">
        <f>IFERROR(MROUND((BT13+(BT13*(IF(Grunnbeløpstabell!$G$1&lt;&gt;"Egendefinert årlig prisstigning",ATF!$S$13,VLOOKUP($BU$1,Grunnbeløpstabell!$A$2:$L$128,3,FALSE))/100)))/100,1)*100,0)</f>
        <v>1604800</v>
      </c>
      <c r="BV13" s="66">
        <f>IFERROR(MROUND((BU13+(BU13*(IF(Grunnbeløpstabell!$G$1&lt;&gt;"Egendefinert årlig prisstigning",ATF!$S$13,VLOOKUP($BV$1,Grunnbeløpstabell!$A$2:$L$128,3,FALSE))/100)))/100,1)*100,0)</f>
        <v>1655700</v>
      </c>
      <c r="BW13" s="66">
        <f>IFERROR(MROUND((BV13+(BV13*(IF(Grunnbeløpstabell!$G$1&lt;&gt;"Egendefinert årlig prisstigning",ATF!$S$13,VLOOKUP($BW$1,Grunnbeløpstabell!$A$2:$L$128,3,FALSE))/100)))/100,1)*100,0)</f>
        <v>1708200</v>
      </c>
      <c r="BX13" s="66">
        <f>IFERROR(MROUND((BW13+(BW13*(IF(Grunnbeløpstabell!$G$1&lt;&gt;"Egendefinert årlig prisstigning",ATF!$S$13,VLOOKUP($BX$1,Grunnbeløpstabell!$A$2:$L$128,3,FALSE))/100)))/100,1)*100,0)</f>
        <v>1762300</v>
      </c>
      <c r="BY13" s="66">
        <f>IFERROR(MROUND((BX13+(BX13*(IF(Grunnbeløpstabell!$G$1&lt;&gt;"Egendefinert årlig prisstigning",ATF!$S$13,VLOOKUP($BY$1,Grunnbeløpstabell!$A$2:$L$128,3,FALSE))/100)))/100,1)*100,0)</f>
        <v>1818200</v>
      </c>
      <c r="BZ13" s="66">
        <f>IFERROR(MROUND((BY13+(BY13*(IF(Grunnbeløpstabell!$G$1&lt;&gt;"Egendefinert årlig prisstigning",ATF!$S$13,VLOOKUP($BZ$1,Grunnbeløpstabell!$A$2:$L$128,3,FALSE))/100)))/100,1)*100,0)</f>
        <v>1875800</v>
      </c>
      <c r="CA13" s="66">
        <f>IFERROR(MROUND((BZ13+(BZ13*(IF(Grunnbeløpstabell!$G$1&lt;&gt;"Egendefinert årlig prisstigning",ATF!$S$13,VLOOKUP($CA$1,Grunnbeløpstabell!$A$2:$L$128,3,FALSE))/100)))/100,1)*100,0)</f>
        <v>1935300</v>
      </c>
      <c r="CB13" s="66">
        <f>IFERROR(MROUND((CA13+(CA13*(IF(Grunnbeløpstabell!$G$1&lt;&gt;"Egendefinert årlig prisstigning",ATF!$S$13,VLOOKUP($CB$1,Grunnbeløpstabell!$A$2:$L$128,3,FALSE))/100)))/100,1)*100,0)</f>
        <v>1996600</v>
      </c>
      <c r="CC13" s="66">
        <f>IFERROR(MROUND((CB13+(CB13*(IF(Grunnbeløpstabell!$G$1&lt;&gt;"Egendefinert årlig prisstigning",ATF!$S$13,VLOOKUP($CC$1,Grunnbeløpstabell!$A$2:$L$128,3,FALSE))/100)))/100,1)*100,0)</f>
        <v>2059900</v>
      </c>
      <c r="CD13" s="66">
        <f>IFERROR(MROUND((CC13+(CC13*(IF(Grunnbeløpstabell!$G$1&lt;&gt;"Egendefinert årlig prisstigning",ATF!$S$13,VLOOKUP($CD$1,Grunnbeløpstabell!$A$2:$L$128,3,FALSE))/100)))/100,1)*100,0)</f>
        <v>2125200</v>
      </c>
      <c r="CE13" s="66">
        <f>IFERROR(MROUND((CD13+(CD13*(IF(Grunnbeløpstabell!$G$1&lt;&gt;"Egendefinert årlig prisstigning",ATF!$S$13,VLOOKUP($CE$1,Grunnbeløpstabell!$A$2:$L$128,3,FALSE))/100)))/100,1)*100,0)</f>
        <v>2192600</v>
      </c>
      <c r="CF13" s="66">
        <f>IFERROR(MROUND((CE13+(CE13*(IF(Grunnbeløpstabell!$G$1&lt;&gt;"Egendefinert årlig prisstigning",ATF!$S$13,VLOOKUP($CF$1,Grunnbeløpstabell!$A$2:$L$128,3,FALSE))/100)))/100,1)*100,0)</f>
        <v>2262100</v>
      </c>
      <c r="CG13" s="66">
        <f>IFERROR(MROUND((CF13+(CF13*(IF(Grunnbeløpstabell!$G$1&lt;&gt;"Egendefinert årlig prisstigning",ATF!$S$13,VLOOKUP($CG$1,Grunnbeløpstabell!$A$2:$L$128,3,FALSE))/100)))/100,1)*100,0)</f>
        <v>2333800</v>
      </c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</row>
    <row r="14" spans="1:147">
      <c r="A14" s="159">
        <v>31</v>
      </c>
      <c r="B14" s="160">
        <v>226800</v>
      </c>
      <c r="C14" s="215">
        <v>238100</v>
      </c>
      <c r="D14" s="160">
        <v>238100</v>
      </c>
      <c r="E14" s="215">
        <v>238100</v>
      </c>
      <c r="F14" s="160">
        <v>245300</v>
      </c>
      <c r="G14" s="215">
        <v>252900</v>
      </c>
      <c r="H14" s="160">
        <v>252900</v>
      </c>
      <c r="I14" s="215">
        <v>259500</v>
      </c>
      <c r="J14" s="160">
        <v>259700</v>
      </c>
      <c r="K14" s="215">
        <v>268700</v>
      </c>
      <c r="L14" s="160">
        <v>273000</v>
      </c>
      <c r="M14" s="215">
        <v>289000</v>
      </c>
      <c r="N14" s="160">
        <v>291400</v>
      </c>
      <c r="O14" s="215">
        <v>301100</v>
      </c>
      <c r="P14" s="160">
        <v>308100</v>
      </c>
      <c r="Q14" s="215">
        <v>320100</v>
      </c>
      <c r="R14" s="160">
        <v>324400</v>
      </c>
      <c r="S14" s="215">
        <v>331300</v>
      </c>
      <c r="T14" s="160">
        <v>332000</v>
      </c>
      <c r="U14" s="215">
        <v>335800</v>
      </c>
      <c r="V14" s="160">
        <v>336900</v>
      </c>
      <c r="W14" s="215">
        <v>342000</v>
      </c>
      <c r="X14" s="160">
        <v>346600</v>
      </c>
      <c r="Y14" s="215">
        <v>348100</v>
      </c>
      <c r="Z14" s="160">
        <v>356700</v>
      </c>
      <c r="AA14" s="215">
        <v>366700</v>
      </c>
      <c r="AB14" s="160">
        <v>397700</v>
      </c>
      <c r="AC14" s="66">
        <f>IFERROR(MROUND((AB14+(AB14*(IF(Grunnbeløpstabell!$G$1&lt;&gt;"Egendefinert årlig prisstigning",ATF!$S$13,VLOOKUP($AC$1,Grunnbeløpstabell!$A$2:$L$128,3,FALSE))/100)))/100,1)*100,0)</f>
        <v>410300</v>
      </c>
      <c r="AD14" s="66">
        <f>IFERROR(MROUND((AC14+(AC14*(IF(Grunnbeløpstabell!$G$1&lt;&gt;"Egendefinert årlig prisstigning",ATF!$S$13,VLOOKUP($AD$1,Grunnbeløpstabell!$A$2:$L$128,3,FALSE))/100)))/100,1)*100,0)</f>
        <v>423300</v>
      </c>
      <c r="AE14" s="66">
        <f>IFERROR(MROUND((AD14+(AD14*(IF(Grunnbeløpstabell!$G$1&lt;&gt;"Egendefinert årlig prisstigning",ATF!$S$13,VLOOKUP($AE$1,Grunnbeløpstabell!$A$2:$L$128,3,FALSE))/100)))/100,1)*100,0)</f>
        <v>436700</v>
      </c>
      <c r="AF14" s="66">
        <f>IFERROR(MROUND((AE14+(AE14*(IF(Grunnbeløpstabell!$G$1&lt;&gt;"Egendefinert årlig prisstigning",ATF!$S$13,VLOOKUP($AF$1,Grunnbeløpstabell!$A$2:$L$128,3,FALSE))/100)))/100,1)*100,0)</f>
        <v>450500</v>
      </c>
      <c r="AG14" s="66">
        <f>IFERROR(MROUND((AF14+(AF14*(IF(Grunnbeløpstabell!$G$1&lt;&gt;"Egendefinert årlig prisstigning",ATF!$S$13,VLOOKUP($AG$1,Grunnbeløpstabell!$A$2:$L$128,3,FALSE))/100)))/100,1)*100,0)</f>
        <v>464800</v>
      </c>
      <c r="AH14" s="66">
        <f>IFERROR(MROUND((AG14+(AG14*(IF(Grunnbeløpstabell!$G$1&lt;&gt;"Egendefinert årlig prisstigning",ATF!$S$13,VLOOKUP($AH$1,Grunnbeløpstabell!$A$2:$L$128,3,FALSE))/100)))/100,1)*100,0)</f>
        <v>479500</v>
      </c>
      <c r="AI14" s="66">
        <f>IFERROR(MROUND((AH14+(AH14*(IF(Grunnbeløpstabell!$G$1&lt;&gt;"Egendefinert årlig prisstigning",ATF!$S$13,VLOOKUP($AI$1,Grunnbeløpstabell!$A$2:$L$128,3,FALSE))/100)))/100,1)*100,0)</f>
        <v>494700</v>
      </c>
      <c r="AJ14" s="66">
        <f>IFERROR(MROUND((AI14+(AI14*(IF(Grunnbeløpstabell!$G$1&lt;&gt;"Egendefinert årlig prisstigning",ATF!$S$13,VLOOKUP($AJ$1,Grunnbeløpstabell!$A$2:$L$128,3,FALSE))/100)))/100,1)*100,0)</f>
        <v>510400</v>
      </c>
      <c r="AK14" s="66">
        <f>IFERROR(MROUND((AJ14+(AJ14*(IF(Grunnbeløpstabell!$G$1&lt;&gt;"Egendefinert årlig prisstigning",ATF!$S$13,VLOOKUP($AK$1,Grunnbeløpstabell!$A$2:$L$128,3,FALSE))/100)))/100,1)*100,0)</f>
        <v>526600</v>
      </c>
      <c r="AL14" s="66">
        <f>IFERROR(MROUND((AK14+(AK14*(IF(Grunnbeløpstabell!$G$1&lt;&gt;"Egendefinert årlig prisstigning",ATF!$S$13,VLOOKUP($AL$1,Grunnbeløpstabell!$A$2:$L$128,3,FALSE))/100)))/100,1)*100,0)</f>
        <v>543300</v>
      </c>
      <c r="AM14" s="66">
        <f>IFERROR(MROUND((AL14+(AL14*(IF(Grunnbeløpstabell!$G$1&lt;&gt;"Egendefinert årlig prisstigning",ATF!$S$13,VLOOKUP($AM$1,Grunnbeløpstabell!$A$2:$L$128,3,FALSE))/100)))/100,1)*100,0)</f>
        <v>560500</v>
      </c>
      <c r="AN14" s="66">
        <f>IFERROR(MROUND((AM14+(AM14*(IF(Grunnbeløpstabell!$G$1&lt;&gt;"Egendefinert årlig prisstigning",ATF!$S$13,VLOOKUP($AN$1,Grunnbeløpstabell!$A$2:$L$128,3,FALSE))/100)))/100,1)*100,0)</f>
        <v>578300</v>
      </c>
      <c r="AO14" s="66">
        <f>IFERROR(MROUND((AN14+(AN14*(IF(Grunnbeløpstabell!$G$1&lt;&gt;"Egendefinert årlig prisstigning",ATF!$S$13,VLOOKUP($AO$1,Grunnbeløpstabell!$A$2:$L$128,3,FALSE))/100)))/100,1)*100,0)</f>
        <v>596600</v>
      </c>
      <c r="AP14" s="66">
        <f>IFERROR(MROUND((AO14+(AO14*(IF(Grunnbeløpstabell!$G$1&lt;&gt;"Egendefinert årlig prisstigning",ATF!$S$13,VLOOKUP($AP$1,Grunnbeløpstabell!$A$2:$L$128,3,FALSE))/100)))/100,1)*100,0)</f>
        <v>615500</v>
      </c>
      <c r="AQ14" s="66">
        <f>IFERROR(MROUND((AP14+(AP14*(IF(Grunnbeløpstabell!$G$1&lt;&gt;"Egendefinert årlig prisstigning",ATF!$S$13,VLOOKUP($AQ$1,Grunnbeløpstabell!$A$2:$L$128,3,FALSE))/100)))/100,1)*100,0)</f>
        <v>635000</v>
      </c>
      <c r="AR14" s="66">
        <f>IFERROR(MROUND((AQ14+(AQ14*(IF(Grunnbeløpstabell!$G$1&lt;&gt;"Egendefinert årlig prisstigning",ATF!$S$13,VLOOKUP($AR$1,Grunnbeløpstabell!$A$2:$L$128,3,FALSE))/100)))/100,1)*100,0)</f>
        <v>655100</v>
      </c>
      <c r="AS14" s="66">
        <f>IFERROR(MROUND((AR14+(AR14*(IF(Grunnbeløpstabell!$G$1&lt;&gt;"Egendefinert årlig prisstigning",ATF!$S$13,VLOOKUP($AS$1,Grunnbeløpstabell!$A$2:$L$128,3,FALSE))/100)))/100,1)*100,0)</f>
        <v>675900</v>
      </c>
      <c r="AT14" s="66">
        <f>IFERROR(MROUND((AS14+(AS14*(IF(Grunnbeløpstabell!$G$1&lt;&gt;"Egendefinert årlig prisstigning",ATF!$S$13,VLOOKUP($AT$1,Grunnbeløpstabell!$A$2:$L$128,3,FALSE))/100)))/100,1)*100,0)</f>
        <v>697300</v>
      </c>
      <c r="AU14" s="66">
        <f>IFERROR(MROUND((AT14+(AT14*(IF(Grunnbeløpstabell!$G$1&lt;&gt;"Egendefinert årlig prisstigning",ATF!$S$13,VLOOKUP($AU$1,Grunnbeløpstabell!$A$2:$L$128,3,FALSE))/100)))/100,1)*100,0)</f>
        <v>719400</v>
      </c>
      <c r="AV14" s="66">
        <f>IFERROR(MROUND((AU14+(AU14*(IF(Grunnbeløpstabell!$G$1&lt;&gt;"Egendefinert årlig prisstigning",ATF!$S$13,VLOOKUP($AV$1,Grunnbeløpstabell!$A$2:$L$128,3,FALSE))/100)))/100,1)*100,0)</f>
        <v>742200</v>
      </c>
      <c r="AW14" s="66">
        <f>IFERROR(MROUND((AV14+(AV14*(IF(Grunnbeløpstabell!$G$1&lt;&gt;"Egendefinert årlig prisstigning",ATF!$S$13,VLOOKUP($AW$1,Grunnbeløpstabell!$A$2:$L$128,3,FALSE))/100)))/100,1)*100,0)</f>
        <v>765700</v>
      </c>
      <c r="AX14" s="66">
        <f>IFERROR(MROUND((AW14+(AW14*(IF(Grunnbeløpstabell!$G$1&lt;&gt;"Egendefinert årlig prisstigning",ATF!$S$13,VLOOKUP($AX$1,Grunnbeløpstabell!$A$2:$L$128,3,FALSE))/100)))/100,1)*100,0)</f>
        <v>790000</v>
      </c>
      <c r="AY14" s="66">
        <f>IFERROR(MROUND((AX14+(AX14*(IF(Grunnbeløpstabell!$G$1&lt;&gt;"Egendefinert årlig prisstigning",ATF!$S$13,VLOOKUP($AY$1,Grunnbeløpstabell!$A$2:$L$128,3,FALSE))/100)))/100,1)*100,0)</f>
        <v>815000</v>
      </c>
      <c r="AZ14" s="66">
        <f>IFERROR(MROUND((AY14+(AY14*(IF(Grunnbeløpstabell!$G$1&lt;&gt;"Egendefinert årlig prisstigning",ATF!$S$13,VLOOKUP($AZ$1,Grunnbeløpstabell!$A$2:$L$128,3,FALSE))/100)))/100,1)*100,0)</f>
        <v>840800</v>
      </c>
      <c r="BA14" s="66">
        <f>IFERROR(MROUND((AZ14+(AZ14*(IF(Grunnbeløpstabell!$G$1&lt;&gt;"Egendefinert årlig prisstigning",ATF!$S$13,VLOOKUP($BA$1,Grunnbeløpstabell!$A$2:$L$128,3,FALSE))/100)))/100,1)*100,0)</f>
        <v>867500</v>
      </c>
      <c r="BB14" s="66">
        <f>IFERROR(MROUND((BA14+(BA14*(IF(Grunnbeløpstabell!$G$1&lt;&gt;"Egendefinert årlig prisstigning",ATF!$S$13,VLOOKUP($BB$1,Grunnbeløpstabell!$A$2:$L$128,3,FALSE))/100)))/100,1)*100,0)</f>
        <v>895000</v>
      </c>
      <c r="BC14" s="66">
        <f>IFERROR(MROUND((BB14+(BB14*(IF(Grunnbeløpstabell!$G$1&lt;&gt;"Egendefinert årlig prisstigning",ATF!$S$13,VLOOKUP($BC$1,Grunnbeløpstabell!$A$2:$L$128,3,FALSE))/100)))/100,1)*100,0)</f>
        <v>923400</v>
      </c>
      <c r="BD14" s="66">
        <f>IFERROR(MROUND((BC14+(BC14*(IF(Grunnbeløpstabell!$G$1&lt;&gt;"Egendefinert årlig prisstigning",ATF!$S$13,VLOOKUP($BD$1,Grunnbeløpstabell!$A$2:$L$128,3,FALSE))/100)))/100,1)*100,0)</f>
        <v>952700</v>
      </c>
      <c r="BE14" s="66">
        <f>IFERROR(MROUND((BD14+(BD14*(IF(Grunnbeløpstabell!$G$1&lt;&gt;"Egendefinert årlig prisstigning",ATF!$S$13,VLOOKUP($BE$1,Grunnbeløpstabell!$A$2:$L$128,3,FALSE))/100)))/100,1)*100,0)</f>
        <v>982900</v>
      </c>
      <c r="BF14" s="66">
        <f>IFERROR(MROUND((BE14+(BE14*(IF(Grunnbeløpstabell!$G$1&lt;&gt;"Egendefinert årlig prisstigning",ATF!$S$13,VLOOKUP($BF$1,Grunnbeløpstabell!$A$2:$L$128,3,FALSE))/100)))/100,1)*100,0)</f>
        <v>1014100</v>
      </c>
      <c r="BG14" s="66">
        <f>IFERROR(MROUND((BF14+(BF14*(IF(Grunnbeløpstabell!$G$1&lt;&gt;"Egendefinert årlig prisstigning",ATF!$S$13,VLOOKUP($BG$1,Grunnbeløpstabell!$A$2:$L$128,3,FALSE))/100)))/100,1)*100,0)</f>
        <v>1046200</v>
      </c>
      <c r="BH14" s="66">
        <f>IFERROR(MROUND((BG14+(BG14*(IF(Grunnbeløpstabell!$G$1&lt;&gt;"Egendefinert årlig prisstigning",ATF!$S$13,VLOOKUP($BH$1,Grunnbeløpstabell!$A$2:$L$128,3,FALSE))/100)))/100,1)*100,0)</f>
        <v>1079400</v>
      </c>
      <c r="BI14" s="66">
        <f>IFERROR(MROUND((BH14+(BH14*(IF(Grunnbeløpstabell!$G$1&lt;&gt;"Egendefinert årlig prisstigning",ATF!$S$13,VLOOKUP($BI$1,Grunnbeløpstabell!$A$2:$L$128,3,FALSE))/100)))/100,1)*100,0)</f>
        <v>1113600</v>
      </c>
      <c r="BJ14" s="66">
        <f>IFERROR(MROUND((BI14+(BI14*(IF(Grunnbeløpstabell!$G$1&lt;&gt;"Egendefinert årlig prisstigning",ATF!$S$13,VLOOKUP($BJ$1,Grunnbeløpstabell!$A$2:$L$128,3,FALSE))/100)))/100,1)*100,0)</f>
        <v>1148900</v>
      </c>
      <c r="BK14" s="66">
        <f>IFERROR(MROUND((BJ14+(BJ14*(IF(Grunnbeløpstabell!$G$1&lt;&gt;"Egendefinert årlig prisstigning",ATF!$S$13,VLOOKUP($BK$1,Grunnbeløpstabell!$A$2:$L$128,3,FALSE))/100)))/100,1)*100,0)</f>
        <v>1185300</v>
      </c>
      <c r="BL14" s="66">
        <f>IFERROR(MROUND((BK14+(BK14*(IF(Grunnbeløpstabell!$G$1&lt;&gt;"Egendefinert årlig prisstigning",ATF!$S$13,VLOOKUP($BL$1,Grunnbeløpstabell!$A$2:$L$128,3,FALSE))/100)))/100,1)*100,0)</f>
        <v>1222900</v>
      </c>
      <c r="BM14" s="66">
        <f>IFERROR(MROUND((BL14+(BL14*(IF(Grunnbeløpstabell!$G$1&lt;&gt;"Egendefinert årlig prisstigning",ATF!$S$13,VLOOKUP($BM$1,Grunnbeløpstabell!$A$2:$L$128,3,FALSE))/100)))/100,1)*100,0)</f>
        <v>1261700</v>
      </c>
      <c r="BN14" s="66">
        <f>IFERROR(MROUND((BM14+(BM14*(IF(Grunnbeløpstabell!$G$1&lt;&gt;"Egendefinert årlig prisstigning",ATF!$S$13,VLOOKUP($BN$1,Grunnbeløpstabell!$A$2:$L$128,3,FALSE))/100)))/100,1)*100,0)</f>
        <v>1301700</v>
      </c>
      <c r="BO14" s="66">
        <f>IFERROR(MROUND((BN14+(BN14*(IF(Grunnbeløpstabell!$G$1&lt;&gt;"Egendefinert årlig prisstigning",ATF!$S$13,VLOOKUP($BO$1,Grunnbeløpstabell!$A$2:$L$128,3,FALSE))/100)))/100,1)*100,0)</f>
        <v>1343000</v>
      </c>
      <c r="BP14" s="66">
        <f>IFERROR(MROUND((BO14+(BO14*(IF(Grunnbeløpstabell!$G$1&lt;&gt;"Egendefinert årlig prisstigning",ATF!$S$13,VLOOKUP($BP$1,Grunnbeløpstabell!$A$2:$L$128,3,FALSE))/100)))/100,1)*100,0)</f>
        <v>1385600</v>
      </c>
      <c r="BQ14" s="66">
        <f>IFERROR(MROUND((BP14+(BP14*(IF(Grunnbeløpstabell!$G$1&lt;&gt;"Egendefinert årlig prisstigning",ATF!$S$13,VLOOKUP($BQ$1,Grunnbeløpstabell!$A$2:$L$128,3,FALSE))/100)))/100,1)*100,0)</f>
        <v>1429500</v>
      </c>
      <c r="BR14" s="66">
        <f>IFERROR(MROUND((BQ14+(BQ14*(IF(Grunnbeløpstabell!$G$1&lt;&gt;"Egendefinert årlig prisstigning",ATF!$S$13,VLOOKUP($BR$1,Grunnbeløpstabell!$A$2:$L$128,3,FALSE))/100)))/100,1)*100,0)</f>
        <v>1474800</v>
      </c>
      <c r="BS14" s="66">
        <f>IFERROR(MROUND((BR14+(BR14*(IF(Grunnbeløpstabell!$G$1&lt;&gt;"Egendefinert årlig prisstigning",ATF!$S$13,VLOOKUP($BS$1,Grunnbeløpstabell!$A$2:$L$128,3,FALSE))/100)))/100,1)*100,0)</f>
        <v>1521600</v>
      </c>
      <c r="BT14" s="66">
        <f>IFERROR(MROUND((BS14+(BS14*(IF(Grunnbeløpstabell!$G$1&lt;&gt;"Egendefinert årlig prisstigning",ATF!$S$13,VLOOKUP($BT$1,Grunnbeløpstabell!$A$2:$L$128,3,FALSE))/100)))/100,1)*100,0)</f>
        <v>1569800</v>
      </c>
      <c r="BU14" s="66">
        <f>IFERROR(MROUND((BT14+(BT14*(IF(Grunnbeløpstabell!$G$1&lt;&gt;"Egendefinert årlig prisstigning",ATF!$S$13,VLOOKUP($BU$1,Grunnbeløpstabell!$A$2:$L$128,3,FALSE))/100)))/100,1)*100,0)</f>
        <v>1619600</v>
      </c>
      <c r="BV14" s="66">
        <f>IFERROR(MROUND((BU14+(BU14*(IF(Grunnbeløpstabell!$G$1&lt;&gt;"Egendefinert årlig prisstigning",ATF!$S$13,VLOOKUP($BV$1,Grunnbeløpstabell!$A$2:$L$128,3,FALSE))/100)))/100,1)*100,0)</f>
        <v>1670900</v>
      </c>
      <c r="BW14" s="66">
        <f>IFERROR(MROUND((BV14+(BV14*(IF(Grunnbeløpstabell!$G$1&lt;&gt;"Egendefinert årlig prisstigning",ATF!$S$13,VLOOKUP($BW$1,Grunnbeløpstabell!$A$2:$L$128,3,FALSE))/100)))/100,1)*100,0)</f>
        <v>1723900</v>
      </c>
      <c r="BX14" s="66">
        <f>IFERROR(MROUND((BW14+(BW14*(IF(Grunnbeløpstabell!$G$1&lt;&gt;"Egendefinert årlig prisstigning",ATF!$S$13,VLOOKUP($BX$1,Grunnbeløpstabell!$A$2:$L$128,3,FALSE))/100)))/100,1)*100,0)</f>
        <v>1778500</v>
      </c>
      <c r="BY14" s="66">
        <f>IFERROR(MROUND((BX14+(BX14*(IF(Grunnbeløpstabell!$G$1&lt;&gt;"Egendefinert årlig prisstigning",ATF!$S$13,VLOOKUP($BY$1,Grunnbeløpstabell!$A$2:$L$128,3,FALSE))/100)))/100,1)*100,0)</f>
        <v>1834900</v>
      </c>
      <c r="BZ14" s="66">
        <f>IFERROR(MROUND((BY14+(BY14*(IF(Grunnbeløpstabell!$G$1&lt;&gt;"Egendefinert årlig prisstigning",ATF!$S$13,VLOOKUP($BZ$1,Grunnbeløpstabell!$A$2:$L$128,3,FALSE))/100)))/100,1)*100,0)</f>
        <v>1893100</v>
      </c>
      <c r="CA14" s="66">
        <f>IFERROR(MROUND((BZ14+(BZ14*(IF(Grunnbeløpstabell!$G$1&lt;&gt;"Egendefinert årlig prisstigning",ATF!$S$13,VLOOKUP($CA$1,Grunnbeløpstabell!$A$2:$L$128,3,FALSE))/100)))/100,1)*100,0)</f>
        <v>1953100</v>
      </c>
      <c r="CB14" s="66">
        <f>IFERROR(MROUND((CA14+(CA14*(IF(Grunnbeløpstabell!$G$1&lt;&gt;"Egendefinert årlig prisstigning",ATF!$S$13,VLOOKUP($CB$1,Grunnbeløpstabell!$A$2:$L$128,3,FALSE))/100)))/100,1)*100,0)</f>
        <v>2015000</v>
      </c>
      <c r="CC14" s="66">
        <f>IFERROR(MROUND((CB14+(CB14*(IF(Grunnbeløpstabell!$G$1&lt;&gt;"Egendefinert årlig prisstigning",ATF!$S$13,VLOOKUP($CC$1,Grunnbeløpstabell!$A$2:$L$128,3,FALSE))/100)))/100,1)*100,0)</f>
        <v>2078900</v>
      </c>
      <c r="CD14" s="66">
        <f>IFERROR(MROUND((CC14+(CC14*(IF(Grunnbeløpstabell!$G$1&lt;&gt;"Egendefinert årlig prisstigning",ATF!$S$13,VLOOKUP($CD$1,Grunnbeløpstabell!$A$2:$L$128,3,FALSE))/100)))/100,1)*100,0)</f>
        <v>2144800</v>
      </c>
      <c r="CE14" s="66">
        <f>IFERROR(MROUND((CD14+(CD14*(IF(Grunnbeløpstabell!$G$1&lt;&gt;"Egendefinert årlig prisstigning",ATF!$S$13,VLOOKUP($CE$1,Grunnbeløpstabell!$A$2:$L$128,3,FALSE))/100)))/100,1)*100,0)</f>
        <v>2212800</v>
      </c>
      <c r="CF14" s="66">
        <f>IFERROR(MROUND((CE14+(CE14*(IF(Grunnbeløpstabell!$G$1&lt;&gt;"Egendefinert årlig prisstigning",ATF!$S$13,VLOOKUP($CF$1,Grunnbeløpstabell!$A$2:$L$128,3,FALSE))/100)))/100,1)*100,0)</f>
        <v>2282900</v>
      </c>
      <c r="CG14" s="66">
        <f>IFERROR(MROUND((CF14+(CF14*(IF(Grunnbeløpstabell!$G$1&lt;&gt;"Egendefinert årlig prisstigning",ATF!$S$13,VLOOKUP($CG$1,Grunnbeløpstabell!$A$2:$L$128,3,FALSE))/100)))/100,1)*100,0)</f>
        <v>2355300</v>
      </c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</row>
    <row r="15" spans="1:147">
      <c r="A15" s="159">
        <v>32</v>
      </c>
      <c r="B15" s="160">
        <v>230700</v>
      </c>
      <c r="C15" s="215">
        <v>241700</v>
      </c>
      <c r="D15" s="160">
        <v>241700</v>
      </c>
      <c r="E15" s="215">
        <v>241700</v>
      </c>
      <c r="F15" s="160">
        <v>248900</v>
      </c>
      <c r="G15" s="215">
        <v>256600</v>
      </c>
      <c r="H15" s="160">
        <v>256600</v>
      </c>
      <c r="I15" s="215">
        <v>263300</v>
      </c>
      <c r="J15" s="160">
        <v>263500</v>
      </c>
      <c r="K15" s="215">
        <v>272500</v>
      </c>
      <c r="L15" s="160">
        <v>276800</v>
      </c>
      <c r="M15" s="215">
        <v>292800</v>
      </c>
      <c r="N15" s="160">
        <v>295200</v>
      </c>
      <c r="O15" s="215">
        <v>304900</v>
      </c>
      <c r="P15" s="160">
        <v>311900</v>
      </c>
      <c r="Q15" s="215">
        <v>323900</v>
      </c>
      <c r="R15" s="160">
        <v>328200</v>
      </c>
      <c r="S15" s="215">
        <v>335200</v>
      </c>
      <c r="T15" s="160">
        <v>335900</v>
      </c>
      <c r="U15" s="215">
        <v>339800</v>
      </c>
      <c r="V15" s="160">
        <v>340900</v>
      </c>
      <c r="W15" s="215">
        <v>346000</v>
      </c>
      <c r="X15" s="160">
        <v>350700</v>
      </c>
      <c r="Y15" s="215">
        <v>352200</v>
      </c>
      <c r="Z15" s="160">
        <v>360900</v>
      </c>
      <c r="AA15" s="215">
        <v>370900</v>
      </c>
      <c r="AB15" s="160">
        <v>401900</v>
      </c>
      <c r="AC15" s="66">
        <f>IFERROR(MROUND((AB15+(AB15*(IF(Grunnbeløpstabell!$G$1&lt;&gt;"Egendefinert årlig prisstigning",ATF!$S$13,VLOOKUP($AC$1,Grunnbeløpstabell!$A$2:$L$128,3,FALSE))/100)))/100,1)*100,0)</f>
        <v>414600</v>
      </c>
      <c r="AD15" s="66">
        <f>IFERROR(MROUND((AC15+(AC15*(IF(Grunnbeløpstabell!$G$1&lt;&gt;"Egendefinert årlig prisstigning",ATF!$S$13,VLOOKUP($AD$1,Grunnbeløpstabell!$A$2:$L$128,3,FALSE))/100)))/100,1)*100,0)</f>
        <v>427700</v>
      </c>
      <c r="AE15" s="66">
        <f>IFERROR(MROUND((AD15+(AD15*(IF(Grunnbeløpstabell!$G$1&lt;&gt;"Egendefinert årlig prisstigning",ATF!$S$13,VLOOKUP($AE$1,Grunnbeløpstabell!$A$2:$L$128,3,FALSE))/100)))/100,1)*100,0)</f>
        <v>441300</v>
      </c>
      <c r="AF15" s="66">
        <f>IFERROR(MROUND((AE15+(AE15*(IF(Grunnbeløpstabell!$G$1&lt;&gt;"Egendefinert årlig prisstigning",ATF!$S$13,VLOOKUP($AF$1,Grunnbeløpstabell!$A$2:$L$128,3,FALSE))/100)))/100,1)*100,0)</f>
        <v>455300</v>
      </c>
      <c r="AG15" s="66">
        <f>IFERROR(MROUND((AF15+(AF15*(IF(Grunnbeløpstabell!$G$1&lt;&gt;"Egendefinert årlig prisstigning",ATF!$S$13,VLOOKUP($AG$1,Grunnbeløpstabell!$A$2:$L$128,3,FALSE))/100)))/100,1)*100,0)</f>
        <v>469700</v>
      </c>
      <c r="AH15" s="66">
        <f>IFERROR(MROUND((AG15+(AG15*(IF(Grunnbeløpstabell!$G$1&lt;&gt;"Egendefinert årlig prisstigning",ATF!$S$13,VLOOKUP($AH$1,Grunnbeløpstabell!$A$2:$L$128,3,FALSE))/100)))/100,1)*100,0)</f>
        <v>484600</v>
      </c>
      <c r="AI15" s="66">
        <f>IFERROR(MROUND((AH15+(AH15*(IF(Grunnbeløpstabell!$G$1&lt;&gt;"Egendefinert årlig prisstigning",ATF!$S$13,VLOOKUP($AI$1,Grunnbeløpstabell!$A$2:$L$128,3,FALSE))/100)))/100,1)*100,0)</f>
        <v>500000</v>
      </c>
      <c r="AJ15" s="66">
        <f>IFERROR(MROUND((AI15+(AI15*(IF(Grunnbeløpstabell!$G$1&lt;&gt;"Egendefinert årlig prisstigning",ATF!$S$13,VLOOKUP($AJ$1,Grunnbeløpstabell!$A$2:$L$128,3,FALSE))/100)))/100,1)*100,0)</f>
        <v>515900</v>
      </c>
      <c r="AK15" s="66">
        <f>IFERROR(MROUND((AJ15+(AJ15*(IF(Grunnbeløpstabell!$G$1&lt;&gt;"Egendefinert årlig prisstigning",ATF!$S$13,VLOOKUP($AK$1,Grunnbeløpstabell!$A$2:$L$128,3,FALSE))/100)))/100,1)*100,0)</f>
        <v>532300</v>
      </c>
      <c r="AL15" s="66">
        <f>IFERROR(MROUND((AK15+(AK15*(IF(Grunnbeløpstabell!$G$1&lt;&gt;"Egendefinert årlig prisstigning",ATF!$S$13,VLOOKUP($AL$1,Grunnbeløpstabell!$A$2:$L$128,3,FALSE))/100)))/100,1)*100,0)</f>
        <v>549200</v>
      </c>
      <c r="AM15" s="66">
        <f>IFERROR(MROUND((AL15+(AL15*(IF(Grunnbeløpstabell!$G$1&lt;&gt;"Egendefinert årlig prisstigning",ATF!$S$13,VLOOKUP($AM$1,Grunnbeløpstabell!$A$2:$L$128,3,FALSE))/100)))/100,1)*100,0)</f>
        <v>566600</v>
      </c>
      <c r="AN15" s="66">
        <f>IFERROR(MROUND((AM15+(AM15*(IF(Grunnbeløpstabell!$G$1&lt;&gt;"Egendefinert årlig prisstigning",ATF!$S$13,VLOOKUP($AN$1,Grunnbeløpstabell!$A$2:$L$128,3,FALSE))/100)))/100,1)*100,0)</f>
        <v>584600</v>
      </c>
      <c r="AO15" s="66">
        <f>IFERROR(MROUND((AN15+(AN15*(IF(Grunnbeløpstabell!$G$1&lt;&gt;"Egendefinert årlig prisstigning",ATF!$S$13,VLOOKUP($AO$1,Grunnbeløpstabell!$A$2:$L$128,3,FALSE))/100)))/100,1)*100,0)</f>
        <v>603100</v>
      </c>
      <c r="AP15" s="66">
        <f>IFERROR(MROUND((AO15+(AO15*(IF(Grunnbeløpstabell!$G$1&lt;&gt;"Egendefinert årlig prisstigning",ATF!$S$13,VLOOKUP($AP$1,Grunnbeløpstabell!$A$2:$L$128,3,FALSE))/100)))/100,1)*100,0)</f>
        <v>622200</v>
      </c>
      <c r="AQ15" s="66">
        <f>IFERROR(MROUND((AP15+(AP15*(IF(Grunnbeløpstabell!$G$1&lt;&gt;"Egendefinert årlig prisstigning",ATF!$S$13,VLOOKUP($AQ$1,Grunnbeløpstabell!$A$2:$L$128,3,FALSE))/100)))/100,1)*100,0)</f>
        <v>641900</v>
      </c>
      <c r="AR15" s="66">
        <f>IFERROR(MROUND((AQ15+(AQ15*(IF(Grunnbeløpstabell!$G$1&lt;&gt;"Egendefinert årlig prisstigning",ATF!$S$13,VLOOKUP($AR$1,Grunnbeløpstabell!$A$2:$L$128,3,FALSE))/100)))/100,1)*100,0)</f>
        <v>662200</v>
      </c>
      <c r="AS15" s="66">
        <f>IFERROR(MROUND((AR15+(AR15*(IF(Grunnbeløpstabell!$G$1&lt;&gt;"Egendefinert årlig prisstigning",ATF!$S$13,VLOOKUP($AS$1,Grunnbeløpstabell!$A$2:$L$128,3,FALSE))/100)))/100,1)*100,0)</f>
        <v>683200</v>
      </c>
      <c r="AT15" s="66">
        <f>IFERROR(MROUND((AS15+(AS15*(IF(Grunnbeløpstabell!$G$1&lt;&gt;"Egendefinert årlig prisstigning",ATF!$S$13,VLOOKUP($AT$1,Grunnbeløpstabell!$A$2:$L$128,3,FALSE))/100)))/100,1)*100,0)</f>
        <v>704900</v>
      </c>
      <c r="AU15" s="66">
        <f>IFERROR(MROUND((AT15+(AT15*(IF(Grunnbeløpstabell!$G$1&lt;&gt;"Egendefinert årlig prisstigning",ATF!$S$13,VLOOKUP($AU$1,Grunnbeløpstabell!$A$2:$L$128,3,FALSE))/100)))/100,1)*100,0)</f>
        <v>727200</v>
      </c>
      <c r="AV15" s="66">
        <f>IFERROR(MROUND((AU15+(AU15*(IF(Grunnbeløpstabell!$G$1&lt;&gt;"Egendefinert årlig prisstigning",ATF!$S$13,VLOOKUP($AV$1,Grunnbeløpstabell!$A$2:$L$128,3,FALSE))/100)))/100,1)*100,0)</f>
        <v>750300</v>
      </c>
      <c r="AW15" s="66">
        <f>IFERROR(MROUND((AV15+(AV15*(IF(Grunnbeløpstabell!$G$1&lt;&gt;"Egendefinert årlig prisstigning",ATF!$S$13,VLOOKUP($AW$1,Grunnbeløpstabell!$A$2:$L$128,3,FALSE))/100)))/100,1)*100,0)</f>
        <v>774100</v>
      </c>
      <c r="AX15" s="66">
        <f>IFERROR(MROUND((AW15+(AW15*(IF(Grunnbeløpstabell!$G$1&lt;&gt;"Egendefinert årlig prisstigning",ATF!$S$13,VLOOKUP($AX$1,Grunnbeløpstabell!$A$2:$L$128,3,FALSE))/100)))/100,1)*100,0)</f>
        <v>798600</v>
      </c>
      <c r="AY15" s="66">
        <f>IFERROR(MROUND((AX15+(AX15*(IF(Grunnbeløpstabell!$G$1&lt;&gt;"Egendefinert årlig prisstigning",ATF!$S$13,VLOOKUP($AY$1,Grunnbeløpstabell!$A$2:$L$128,3,FALSE))/100)))/100,1)*100,0)</f>
        <v>823900</v>
      </c>
      <c r="AZ15" s="66">
        <f>IFERROR(MROUND((AY15+(AY15*(IF(Grunnbeløpstabell!$G$1&lt;&gt;"Egendefinert årlig prisstigning",ATF!$S$13,VLOOKUP($AZ$1,Grunnbeløpstabell!$A$2:$L$128,3,FALSE))/100)))/100,1)*100,0)</f>
        <v>850000</v>
      </c>
      <c r="BA15" s="66">
        <f>IFERROR(MROUND((AZ15+(AZ15*(IF(Grunnbeløpstabell!$G$1&lt;&gt;"Egendefinert årlig prisstigning",ATF!$S$13,VLOOKUP($BA$1,Grunnbeløpstabell!$A$2:$L$128,3,FALSE))/100)))/100,1)*100,0)</f>
        <v>876900</v>
      </c>
      <c r="BB15" s="66">
        <f>IFERROR(MROUND((BA15+(BA15*(IF(Grunnbeløpstabell!$G$1&lt;&gt;"Egendefinert årlig prisstigning",ATF!$S$13,VLOOKUP($BB$1,Grunnbeløpstabell!$A$2:$L$128,3,FALSE))/100)))/100,1)*100,0)</f>
        <v>904700</v>
      </c>
      <c r="BC15" s="66">
        <f>IFERROR(MROUND((BB15+(BB15*(IF(Grunnbeløpstabell!$G$1&lt;&gt;"Egendefinert årlig prisstigning",ATF!$S$13,VLOOKUP($BC$1,Grunnbeløpstabell!$A$2:$L$128,3,FALSE))/100)))/100,1)*100,0)</f>
        <v>933400</v>
      </c>
      <c r="BD15" s="66">
        <f>IFERROR(MROUND((BC15+(BC15*(IF(Grunnbeløpstabell!$G$1&lt;&gt;"Egendefinert årlig prisstigning",ATF!$S$13,VLOOKUP($BD$1,Grunnbeløpstabell!$A$2:$L$128,3,FALSE))/100)))/100,1)*100,0)</f>
        <v>963000</v>
      </c>
      <c r="BE15" s="66">
        <f>IFERROR(MROUND((BD15+(BD15*(IF(Grunnbeløpstabell!$G$1&lt;&gt;"Egendefinert årlig prisstigning",ATF!$S$13,VLOOKUP($BE$1,Grunnbeløpstabell!$A$2:$L$128,3,FALSE))/100)))/100,1)*100,0)</f>
        <v>993500</v>
      </c>
      <c r="BF15" s="66">
        <f>IFERROR(MROUND((BE15+(BE15*(IF(Grunnbeløpstabell!$G$1&lt;&gt;"Egendefinert årlig prisstigning",ATF!$S$13,VLOOKUP($BF$1,Grunnbeløpstabell!$A$2:$L$128,3,FALSE))/100)))/100,1)*100,0)</f>
        <v>1025000</v>
      </c>
      <c r="BG15" s="66">
        <f>IFERROR(MROUND((BF15+(BF15*(IF(Grunnbeløpstabell!$G$1&lt;&gt;"Egendefinert årlig prisstigning",ATF!$S$13,VLOOKUP($BG$1,Grunnbeløpstabell!$A$2:$L$128,3,FALSE))/100)))/100,1)*100,0)</f>
        <v>1057500</v>
      </c>
      <c r="BH15" s="66">
        <f>IFERROR(MROUND((BG15+(BG15*(IF(Grunnbeløpstabell!$G$1&lt;&gt;"Egendefinert årlig prisstigning",ATF!$S$13,VLOOKUP($BH$1,Grunnbeløpstabell!$A$2:$L$128,3,FALSE))/100)))/100,1)*100,0)</f>
        <v>1091000</v>
      </c>
      <c r="BI15" s="66">
        <f>IFERROR(MROUND((BH15+(BH15*(IF(Grunnbeløpstabell!$G$1&lt;&gt;"Egendefinert årlig prisstigning",ATF!$S$13,VLOOKUP($BI$1,Grunnbeløpstabell!$A$2:$L$128,3,FALSE))/100)))/100,1)*100,0)</f>
        <v>1125600</v>
      </c>
      <c r="BJ15" s="66">
        <f>IFERROR(MROUND((BI15+(BI15*(IF(Grunnbeløpstabell!$G$1&lt;&gt;"Egendefinert årlig prisstigning",ATF!$S$13,VLOOKUP($BJ$1,Grunnbeløpstabell!$A$2:$L$128,3,FALSE))/100)))/100,1)*100,0)</f>
        <v>1161300</v>
      </c>
      <c r="BK15" s="66">
        <f>IFERROR(MROUND((BJ15+(BJ15*(IF(Grunnbeløpstabell!$G$1&lt;&gt;"Egendefinert årlig prisstigning",ATF!$S$13,VLOOKUP($BK$1,Grunnbeløpstabell!$A$2:$L$128,3,FALSE))/100)))/100,1)*100,0)</f>
        <v>1198100</v>
      </c>
      <c r="BL15" s="66">
        <f>IFERROR(MROUND((BK15+(BK15*(IF(Grunnbeløpstabell!$G$1&lt;&gt;"Egendefinert årlig prisstigning",ATF!$S$13,VLOOKUP($BL$1,Grunnbeløpstabell!$A$2:$L$128,3,FALSE))/100)))/100,1)*100,0)</f>
        <v>1236100</v>
      </c>
      <c r="BM15" s="66">
        <f>IFERROR(MROUND((BL15+(BL15*(IF(Grunnbeløpstabell!$G$1&lt;&gt;"Egendefinert årlig prisstigning",ATF!$S$13,VLOOKUP($BM$1,Grunnbeløpstabell!$A$2:$L$128,3,FALSE))/100)))/100,1)*100,0)</f>
        <v>1275300</v>
      </c>
      <c r="BN15" s="66">
        <f>IFERROR(MROUND((BM15+(BM15*(IF(Grunnbeløpstabell!$G$1&lt;&gt;"Egendefinert årlig prisstigning",ATF!$S$13,VLOOKUP($BN$1,Grunnbeløpstabell!$A$2:$L$128,3,FALSE))/100)))/100,1)*100,0)</f>
        <v>1315700</v>
      </c>
      <c r="BO15" s="66">
        <f>IFERROR(MROUND((BN15+(BN15*(IF(Grunnbeløpstabell!$G$1&lt;&gt;"Egendefinert årlig prisstigning",ATF!$S$13,VLOOKUP($BO$1,Grunnbeløpstabell!$A$2:$L$128,3,FALSE))/100)))/100,1)*100,0)</f>
        <v>1357400</v>
      </c>
      <c r="BP15" s="66">
        <f>IFERROR(MROUND((BO15+(BO15*(IF(Grunnbeløpstabell!$G$1&lt;&gt;"Egendefinert årlig prisstigning",ATF!$S$13,VLOOKUP($BP$1,Grunnbeløpstabell!$A$2:$L$128,3,FALSE))/100)))/100,1)*100,0)</f>
        <v>1400400</v>
      </c>
      <c r="BQ15" s="66">
        <f>IFERROR(MROUND((BP15+(BP15*(IF(Grunnbeløpstabell!$G$1&lt;&gt;"Egendefinert årlig prisstigning",ATF!$S$13,VLOOKUP($BQ$1,Grunnbeløpstabell!$A$2:$L$128,3,FALSE))/100)))/100,1)*100,0)</f>
        <v>1444800</v>
      </c>
      <c r="BR15" s="66">
        <f>IFERROR(MROUND((BQ15+(BQ15*(IF(Grunnbeløpstabell!$G$1&lt;&gt;"Egendefinert årlig prisstigning",ATF!$S$13,VLOOKUP($BR$1,Grunnbeløpstabell!$A$2:$L$128,3,FALSE))/100)))/100,1)*100,0)</f>
        <v>1490600</v>
      </c>
      <c r="BS15" s="66">
        <f>IFERROR(MROUND((BR15+(BR15*(IF(Grunnbeløpstabell!$G$1&lt;&gt;"Egendefinert årlig prisstigning",ATF!$S$13,VLOOKUP($BS$1,Grunnbeløpstabell!$A$2:$L$128,3,FALSE))/100)))/100,1)*100,0)</f>
        <v>1537900</v>
      </c>
      <c r="BT15" s="66">
        <f>IFERROR(MROUND((BS15+(BS15*(IF(Grunnbeløpstabell!$G$1&lt;&gt;"Egendefinert årlig prisstigning",ATF!$S$13,VLOOKUP($BT$1,Grunnbeløpstabell!$A$2:$L$128,3,FALSE))/100)))/100,1)*100,0)</f>
        <v>1586700</v>
      </c>
      <c r="BU15" s="66">
        <f>IFERROR(MROUND((BT15+(BT15*(IF(Grunnbeløpstabell!$G$1&lt;&gt;"Egendefinert årlig prisstigning",ATF!$S$13,VLOOKUP($BU$1,Grunnbeløpstabell!$A$2:$L$128,3,FALSE))/100)))/100,1)*100,0)</f>
        <v>1637000</v>
      </c>
      <c r="BV15" s="66">
        <f>IFERROR(MROUND((BU15+(BU15*(IF(Grunnbeløpstabell!$G$1&lt;&gt;"Egendefinert årlig prisstigning",ATF!$S$13,VLOOKUP($BV$1,Grunnbeløpstabell!$A$2:$L$128,3,FALSE))/100)))/100,1)*100,0)</f>
        <v>1688900</v>
      </c>
      <c r="BW15" s="66">
        <f>IFERROR(MROUND((BV15+(BV15*(IF(Grunnbeløpstabell!$G$1&lt;&gt;"Egendefinert årlig prisstigning",ATF!$S$13,VLOOKUP($BW$1,Grunnbeløpstabell!$A$2:$L$128,3,FALSE))/100)))/100,1)*100,0)</f>
        <v>1742400</v>
      </c>
      <c r="BX15" s="66">
        <f>IFERROR(MROUND((BW15+(BW15*(IF(Grunnbeløpstabell!$G$1&lt;&gt;"Egendefinert årlig prisstigning",ATF!$S$13,VLOOKUP($BX$1,Grunnbeløpstabell!$A$2:$L$128,3,FALSE))/100)))/100,1)*100,0)</f>
        <v>1797600</v>
      </c>
      <c r="BY15" s="66">
        <f>IFERROR(MROUND((BX15+(BX15*(IF(Grunnbeløpstabell!$G$1&lt;&gt;"Egendefinert årlig prisstigning",ATF!$S$13,VLOOKUP($BY$1,Grunnbeløpstabell!$A$2:$L$128,3,FALSE))/100)))/100,1)*100,0)</f>
        <v>1854600</v>
      </c>
      <c r="BZ15" s="66">
        <f>IFERROR(MROUND((BY15+(BY15*(IF(Grunnbeløpstabell!$G$1&lt;&gt;"Egendefinert årlig prisstigning",ATF!$S$13,VLOOKUP($BZ$1,Grunnbeløpstabell!$A$2:$L$128,3,FALSE))/100)))/100,1)*100,0)</f>
        <v>1913400</v>
      </c>
      <c r="CA15" s="66">
        <f>IFERROR(MROUND((BZ15+(BZ15*(IF(Grunnbeløpstabell!$G$1&lt;&gt;"Egendefinert årlig prisstigning",ATF!$S$13,VLOOKUP($CA$1,Grunnbeløpstabell!$A$2:$L$128,3,FALSE))/100)))/100,1)*100,0)</f>
        <v>1974100</v>
      </c>
      <c r="CB15" s="66">
        <f>IFERROR(MROUND((CA15+(CA15*(IF(Grunnbeløpstabell!$G$1&lt;&gt;"Egendefinert årlig prisstigning",ATF!$S$13,VLOOKUP($CB$1,Grunnbeløpstabell!$A$2:$L$128,3,FALSE))/100)))/100,1)*100,0)</f>
        <v>2036700</v>
      </c>
      <c r="CC15" s="66">
        <f>IFERROR(MROUND((CB15+(CB15*(IF(Grunnbeløpstabell!$G$1&lt;&gt;"Egendefinert årlig prisstigning",ATF!$S$13,VLOOKUP($CC$1,Grunnbeløpstabell!$A$2:$L$128,3,FALSE))/100)))/100,1)*100,0)</f>
        <v>2101300</v>
      </c>
      <c r="CD15" s="66">
        <f>IFERROR(MROUND((CC15+(CC15*(IF(Grunnbeløpstabell!$G$1&lt;&gt;"Egendefinert årlig prisstigning",ATF!$S$13,VLOOKUP($CD$1,Grunnbeløpstabell!$A$2:$L$128,3,FALSE))/100)))/100,1)*100,0)</f>
        <v>2167900</v>
      </c>
      <c r="CE15" s="66">
        <f>IFERROR(MROUND((CD15+(CD15*(IF(Grunnbeløpstabell!$G$1&lt;&gt;"Egendefinert årlig prisstigning",ATF!$S$13,VLOOKUP($CE$1,Grunnbeløpstabell!$A$2:$L$128,3,FALSE))/100)))/100,1)*100,0)</f>
        <v>2236600</v>
      </c>
      <c r="CF15" s="66">
        <f>IFERROR(MROUND((CE15+(CE15*(IF(Grunnbeløpstabell!$G$1&lt;&gt;"Egendefinert årlig prisstigning",ATF!$S$13,VLOOKUP($CF$1,Grunnbeløpstabell!$A$2:$L$128,3,FALSE))/100)))/100,1)*100,0)</f>
        <v>2307500</v>
      </c>
      <c r="CG15" s="66">
        <f>IFERROR(MROUND((CF15+(CF15*(IF(Grunnbeløpstabell!$G$1&lt;&gt;"Egendefinert årlig prisstigning",ATF!$S$13,VLOOKUP($CG$1,Grunnbeløpstabell!$A$2:$L$128,3,FALSE))/100)))/100,1)*100,0)</f>
        <v>2380600</v>
      </c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</row>
    <row r="16" spans="1:147">
      <c r="A16" s="159">
        <v>33</v>
      </c>
      <c r="B16" s="160">
        <v>234500</v>
      </c>
      <c r="C16" s="215">
        <v>245300</v>
      </c>
      <c r="D16" s="160">
        <v>245300</v>
      </c>
      <c r="E16" s="215">
        <v>245300</v>
      </c>
      <c r="F16" s="160">
        <v>252500</v>
      </c>
      <c r="G16" s="215">
        <v>260300</v>
      </c>
      <c r="H16" s="160">
        <v>260300</v>
      </c>
      <c r="I16" s="215">
        <v>267100</v>
      </c>
      <c r="J16" s="160">
        <v>267300</v>
      </c>
      <c r="K16" s="215">
        <v>276300</v>
      </c>
      <c r="L16" s="160">
        <v>280600</v>
      </c>
      <c r="M16" s="215">
        <v>296600</v>
      </c>
      <c r="N16" s="160">
        <v>299000</v>
      </c>
      <c r="O16" s="215">
        <v>308700</v>
      </c>
      <c r="P16" s="160">
        <v>315700</v>
      </c>
      <c r="Q16" s="215">
        <v>327700</v>
      </c>
      <c r="R16" s="160">
        <v>332000</v>
      </c>
      <c r="S16" s="215">
        <v>339000</v>
      </c>
      <c r="T16" s="160">
        <v>339700</v>
      </c>
      <c r="U16" s="215">
        <v>343600</v>
      </c>
      <c r="V16" s="160">
        <v>344700</v>
      </c>
      <c r="W16" s="215">
        <v>349800</v>
      </c>
      <c r="X16" s="160">
        <v>354500</v>
      </c>
      <c r="Y16" s="215">
        <v>356100</v>
      </c>
      <c r="Z16" s="160">
        <v>364800</v>
      </c>
      <c r="AA16" s="215">
        <v>374800</v>
      </c>
      <c r="AB16" s="160">
        <v>405800</v>
      </c>
      <c r="AC16" s="66">
        <f>IFERROR(MROUND((AB16+(AB16*(IF(Grunnbeløpstabell!$G$1&lt;&gt;"Egendefinert årlig prisstigning",ATF!$S$13,VLOOKUP($AC$1,Grunnbeløpstabell!$A$2:$L$128,3,FALSE))/100)))/100,1)*100,0)</f>
        <v>418700</v>
      </c>
      <c r="AD16" s="66">
        <f>IFERROR(MROUND((AC16+(AC16*(IF(Grunnbeløpstabell!$G$1&lt;&gt;"Egendefinert årlig prisstigning",ATF!$S$13,VLOOKUP($AD$1,Grunnbeløpstabell!$A$2:$L$128,3,FALSE))/100)))/100,1)*100,0)</f>
        <v>432000</v>
      </c>
      <c r="AE16" s="66">
        <f>IFERROR(MROUND((AD16+(AD16*(IF(Grunnbeløpstabell!$G$1&lt;&gt;"Egendefinert årlig prisstigning",ATF!$S$13,VLOOKUP($AE$1,Grunnbeløpstabell!$A$2:$L$128,3,FALSE))/100)))/100,1)*100,0)</f>
        <v>445700</v>
      </c>
      <c r="AF16" s="66">
        <f>IFERROR(MROUND((AE16+(AE16*(IF(Grunnbeløpstabell!$G$1&lt;&gt;"Egendefinert årlig prisstigning",ATF!$S$13,VLOOKUP($AF$1,Grunnbeløpstabell!$A$2:$L$128,3,FALSE))/100)))/100,1)*100,0)</f>
        <v>459800</v>
      </c>
      <c r="AG16" s="66">
        <f>IFERROR(MROUND((AF16+(AF16*(IF(Grunnbeløpstabell!$G$1&lt;&gt;"Egendefinert årlig prisstigning",ATF!$S$13,VLOOKUP($AG$1,Grunnbeløpstabell!$A$2:$L$128,3,FALSE))/100)))/100,1)*100,0)</f>
        <v>474400</v>
      </c>
      <c r="AH16" s="66">
        <f>IFERROR(MROUND((AG16+(AG16*(IF(Grunnbeløpstabell!$G$1&lt;&gt;"Egendefinert årlig prisstigning",ATF!$S$13,VLOOKUP($AH$1,Grunnbeløpstabell!$A$2:$L$128,3,FALSE))/100)))/100,1)*100,0)</f>
        <v>489400</v>
      </c>
      <c r="AI16" s="66">
        <f>IFERROR(MROUND((AH16+(AH16*(IF(Grunnbeløpstabell!$G$1&lt;&gt;"Egendefinert årlig prisstigning",ATF!$S$13,VLOOKUP($AI$1,Grunnbeløpstabell!$A$2:$L$128,3,FALSE))/100)))/100,1)*100,0)</f>
        <v>504900</v>
      </c>
      <c r="AJ16" s="66">
        <f>IFERROR(MROUND((AI16+(AI16*(IF(Grunnbeløpstabell!$G$1&lt;&gt;"Egendefinert årlig prisstigning",ATF!$S$13,VLOOKUP($AJ$1,Grunnbeløpstabell!$A$2:$L$128,3,FALSE))/100)))/100,1)*100,0)</f>
        <v>520900</v>
      </c>
      <c r="AK16" s="66">
        <f>IFERROR(MROUND((AJ16+(AJ16*(IF(Grunnbeløpstabell!$G$1&lt;&gt;"Egendefinert årlig prisstigning",ATF!$S$13,VLOOKUP($AK$1,Grunnbeløpstabell!$A$2:$L$128,3,FALSE))/100)))/100,1)*100,0)</f>
        <v>537400</v>
      </c>
      <c r="AL16" s="66">
        <f>IFERROR(MROUND((AK16+(AK16*(IF(Grunnbeløpstabell!$G$1&lt;&gt;"Egendefinert årlig prisstigning",ATF!$S$13,VLOOKUP($AL$1,Grunnbeløpstabell!$A$2:$L$128,3,FALSE))/100)))/100,1)*100,0)</f>
        <v>554400</v>
      </c>
      <c r="AM16" s="66">
        <f>IFERROR(MROUND((AL16+(AL16*(IF(Grunnbeløpstabell!$G$1&lt;&gt;"Egendefinert årlig prisstigning",ATF!$S$13,VLOOKUP($AM$1,Grunnbeløpstabell!$A$2:$L$128,3,FALSE))/100)))/100,1)*100,0)</f>
        <v>572000</v>
      </c>
      <c r="AN16" s="66">
        <f>IFERROR(MROUND((AM16+(AM16*(IF(Grunnbeløpstabell!$G$1&lt;&gt;"Egendefinert årlig prisstigning",ATF!$S$13,VLOOKUP($AN$1,Grunnbeløpstabell!$A$2:$L$128,3,FALSE))/100)))/100,1)*100,0)</f>
        <v>590100</v>
      </c>
      <c r="AO16" s="66">
        <f>IFERROR(MROUND((AN16+(AN16*(IF(Grunnbeløpstabell!$G$1&lt;&gt;"Egendefinert årlig prisstigning",ATF!$S$13,VLOOKUP($AO$1,Grunnbeløpstabell!$A$2:$L$128,3,FALSE))/100)))/100,1)*100,0)</f>
        <v>608800</v>
      </c>
      <c r="AP16" s="66">
        <f>IFERROR(MROUND((AO16+(AO16*(IF(Grunnbeløpstabell!$G$1&lt;&gt;"Egendefinert årlig prisstigning",ATF!$S$13,VLOOKUP($AP$1,Grunnbeløpstabell!$A$2:$L$128,3,FALSE))/100)))/100,1)*100,0)</f>
        <v>628100</v>
      </c>
      <c r="AQ16" s="66">
        <f>IFERROR(MROUND((AP16+(AP16*(IF(Grunnbeløpstabell!$G$1&lt;&gt;"Egendefinert årlig prisstigning",ATF!$S$13,VLOOKUP($AQ$1,Grunnbeløpstabell!$A$2:$L$128,3,FALSE))/100)))/100,1)*100,0)</f>
        <v>648000</v>
      </c>
      <c r="AR16" s="66">
        <f>IFERROR(MROUND((AQ16+(AQ16*(IF(Grunnbeløpstabell!$G$1&lt;&gt;"Egendefinert årlig prisstigning",ATF!$S$13,VLOOKUP($AR$1,Grunnbeløpstabell!$A$2:$L$128,3,FALSE))/100)))/100,1)*100,0)</f>
        <v>668500</v>
      </c>
      <c r="AS16" s="66">
        <f>IFERROR(MROUND((AR16+(AR16*(IF(Grunnbeløpstabell!$G$1&lt;&gt;"Egendefinert årlig prisstigning",ATF!$S$13,VLOOKUP($AS$1,Grunnbeløpstabell!$A$2:$L$128,3,FALSE))/100)))/100,1)*100,0)</f>
        <v>689700</v>
      </c>
      <c r="AT16" s="66">
        <f>IFERROR(MROUND((AS16+(AS16*(IF(Grunnbeløpstabell!$G$1&lt;&gt;"Egendefinert årlig prisstigning",ATF!$S$13,VLOOKUP($AT$1,Grunnbeløpstabell!$A$2:$L$128,3,FALSE))/100)))/100,1)*100,0)</f>
        <v>711600</v>
      </c>
      <c r="AU16" s="66">
        <f>IFERROR(MROUND((AT16+(AT16*(IF(Grunnbeløpstabell!$G$1&lt;&gt;"Egendefinert årlig prisstigning",ATF!$S$13,VLOOKUP($AU$1,Grunnbeløpstabell!$A$2:$L$128,3,FALSE))/100)))/100,1)*100,0)</f>
        <v>734200</v>
      </c>
      <c r="AV16" s="66">
        <f>IFERROR(MROUND((AU16+(AU16*(IF(Grunnbeløpstabell!$G$1&lt;&gt;"Egendefinert årlig prisstigning",ATF!$S$13,VLOOKUP($AV$1,Grunnbeløpstabell!$A$2:$L$128,3,FALSE))/100)))/100,1)*100,0)</f>
        <v>757500</v>
      </c>
      <c r="AW16" s="66">
        <f>IFERROR(MROUND((AV16+(AV16*(IF(Grunnbeløpstabell!$G$1&lt;&gt;"Egendefinert årlig prisstigning",ATF!$S$13,VLOOKUP($AW$1,Grunnbeløpstabell!$A$2:$L$128,3,FALSE))/100)))/100,1)*100,0)</f>
        <v>781500</v>
      </c>
      <c r="AX16" s="66">
        <f>IFERROR(MROUND((AW16+(AW16*(IF(Grunnbeløpstabell!$G$1&lt;&gt;"Egendefinert årlig prisstigning",ATF!$S$13,VLOOKUP($AX$1,Grunnbeløpstabell!$A$2:$L$128,3,FALSE))/100)))/100,1)*100,0)</f>
        <v>806300</v>
      </c>
      <c r="AY16" s="66">
        <f>IFERROR(MROUND((AX16+(AX16*(IF(Grunnbeløpstabell!$G$1&lt;&gt;"Egendefinert årlig prisstigning",ATF!$S$13,VLOOKUP($AY$1,Grunnbeløpstabell!$A$2:$L$128,3,FALSE))/100)))/100,1)*100,0)</f>
        <v>831900</v>
      </c>
      <c r="AZ16" s="66">
        <f>IFERROR(MROUND((AY16+(AY16*(IF(Grunnbeløpstabell!$G$1&lt;&gt;"Egendefinert årlig prisstigning",ATF!$S$13,VLOOKUP($AZ$1,Grunnbeløpstabell!$A$2:$L$128,3,FALSE))/100)))/100,1)*100,0)</f>
        <v>858300</v>
      </c>
      <c r="BA16" s="66">
        <f>IFERROR(MROUND((AZ16+(AZ16*(IF(Grunnbeløpstabell!$G$1&lt;&gt;"Egendefinert årlig prisstigning",ATF!$S$13,VLOOKUP($BA$1,Grunnbeløpstabell!$A$2:$L$128,3,FALSE))/100)))/100,1)*100,0)</f>
        <v>885500</v>
      </c>
      <c r="BB16" s="66">
        <f>IFERROR(MROUND((BA16+(BA16*(IF(Grunnbeløpstabell!$G$1&lt;&gt;"Egendefinert årlig prisstigning",ATF!$S$13,VLOOKUP($BB$1,Grunnbeløpstabell!$A$2:$L$128,3,FALSE))/100)))/100,1)*100,0)</f>
        <v>913600</v>
      </c>
      <c r="BC16" s="66">
        <f>IFERROR(MROUND((BB16+(BB16*(IF(Grunnbeløpstabell!$G$1&lt;&gt;"Egendefinert årlig prisstigning",ATF!$S$13,VLOOKUP($BC$1,Grunnbeløpstabell!$A$2:$L$128,3,FALSE))/100)))/100,1)*100,0)</f>
        <v>942600</v>
      </c>
      <c r="BD16" s="66">
        <f>IFERROR(MROUND((BC16+(BC16*(IF(Grunnbeløpstabell!$G$1&lt;&gt;"Egendefinert årlig prisstigning",ATF!$S$13,VLOOKUP($BD$1,Grunnbeløpstabell!$A$2:$L$128,3,FALSE))/100)))/100,1)*100,0)</f>
        <v>972500</v>
      </c>
      <c r="BE16" s="66">
        <f>IFERROR(MROUND((BD16+(BD16*(IF(Grunnbeløpstabell!$G$1&lt;&gt;"Egendefinert årlig prisstigning",ATF!$S$13,VLOOKUP($BE$1,Grunnbeløpstabell!$A$2:$L$128,3,FALSE))/100)))/100,1)*100,0)</f>
        <v>1003300</v>
      </c>
      <c r="BF16" s="66">
        <f>IFERROR(MROUND((BE16+(BE16*(IF(Grunnbeløpstabell!$G$1&lt;&gt;"Egendefinert årlig prisstigning",ATF!$S$13,VLOOKUP($BF$1,Grunnbeløpstabell!$A$2:$L$128,3,FALSE))/100)))/100,1)*100,0)</f>
        <v>1035100</v>
      </c>
      <c r="BG16" s="66">
        <f>IFERROR(MROUND((BF16+(BF16*(IF(Grunnbeløpstabell!$G$1&lt;&gt;"Egendefinert årlig prisstigning",ATF!$S$13,VLOOKUP($BG$1,Grunnbeløpstabell!$A$2:$L$128,3,FALSE))/100)))/100,1)*100,0)</f>
        <v>1067900</v>
      </c>
      <c r="BH16" s="66">
        <f>IFERROR(MROUND((BG16+(BG16*(IF(Grunnbeløpstabell!$G$1&lt;&gt;"Egendefinert årlig prisstigning",ATF!$S$13,VLOOKUP($BH$1,Grunnbeløpstabell!$A$2:$L$128,3,FALSE))/100)))/100,1)*100,0)</f>
        <v>1101800</v>
      </c>
      <c r="BI16" s="66">
        <f>IFERROR(MROUND((BH16+(BH16*(IF(Grunnbeløpstabell!$G$1&lt;&gt;"Egendefinert årlig prisstigning",ATF!$S$13,VLOOKUP($BI$1,Grunnbeløpstabell!$A$2:$L$128,3,FALSE))/100)))/100,1)*100,0)</f>
        <v>1136700</v>
      </c>
      <c r="BJ16" s="66">
        <f>IFERROR(MROUND((BI16+(BI16*(IF(Grunnbeløpstabell!$G$1&lt;&gt;"Egendefinert årlig prisstigning",ATF!$S$13,VLOOKUP($BJ$1,Grunnbeløpstabell!$A$2:$L$128,3,FALSE))/100)))/100,1)*100,0)</f>
        <v>1172700</v>
      </c>
      <c r="BK16" s="66">
        <f>IFERROR(MROUND((BJ16+(BJ16*(IF(Grunnbeløpstabell!$G$1&lt;&gt;"Egendefinert årlig prisstigning",ATF!$S$13,VLOOKUP($BK$1,Grunnbeløpstabell!$A$2:$L$128,3,FALSE))/100)))/100,1)*100,0)</f>
        <v>1209900</v>
      </c>
      <c r="BL16" s="66">
        <f>IFERROR(MROUND((BK16+(BK16*(IF(Grunnbeløpstabell!$G$1&lt;&gt;"Egendefinert årlig prisstigning",ATF!$S$13,VLOOKUP($BL$1,Grunnbeløpstabell!$A$2:$L$128,3,FALSE))/100)))/100,1)*100,0)</f>
        <v>1248300</v>
      </c>
      <c r="BM16" s="66">
        <f>IFERROR(MROUND((BL16+(BL16*(IF(Grunnbeløpstabell!$G$1&lt;&gt;"Egendefinert årlig prisstigning",ATF!$S$13,VLOOKUP($BM$1,Grunnbeløpstabell!$A$2:$L$128,3,FALSE))/100)))/100,1)*100,0)</f>
        <v>1287900</v>
      </c>
      <c r="BN16" s="66">
        <f>IFERROR(MROUND((BM16+(BM16*(IF(Grunnbeløpstabell!$G$1&lt;&gt;"Egendefinert årlig prisstigning",ATF!$S$13,VLOOKUP($BN$1,Grunnbeløpstabell!$A$2:$L$128,3,FALSE))/100)))/100,1)*100,0)</f>
        <v>1328700</v>
      </c>
      <c r="BO16" s="66">
        <f>IFERROR(MROUND((BN16+(BN16*(IF(Grunnbeløpstabell!$G$1&lt;&gt;"Egendefinert årlig prisstigning",ATF!$S$13,VLOOKUP($BO$1,Grunnbeløpstabell!$A$2:$L$128,3,FALSE))/100)))/100,1)*100,0)</f>
        <v>1370800</v>
      </c>
      <c r="BP16" s="66">
        <f>IFERROR(MROUND((BO16+(BO16*(IF(Grunnbeløpstabell!$G$1&lt;&gt;"Egendefinert årlig prisstigning",ATF!$S$13,VLOOKUP($BP$1,Grunnbeløpstabell!$A$2:$L$128,3,FALSE))/100)))/100,1)*100,0)</f>
        <v>1414300</v>
      </c>
      <c r="BQ16" s="66">
        <f>IFERROR(MROUND((BP16+(BP16*(IF(Grunnbeløpstabell!$G$1&lt;&gt;"Egendefinert årlig prisstigning",ATF!$S$13,VLOOKUP($BQ$1,Grunnbeløpstabell!$A$2:$L$128,3,FALSE))/100)))/100,1)*100,0)</f>
        <v>1459100</v>
      </c>
      <c r="BR16" s="66">
        <f>IFERROR(MROUND((BQ16+(BQ16*(IF(Grunnbeløpstabell!$G$1&lt;&gt;"Egendefinert årlig prisstigning",ATF!$S$13,VLOOKUP($BR$1,Grunnbeløpstabell!$A$2:$L$128,3,FALSE))/100)))/100,1)*100,0)</f>
        <v>1505400</v>
      </c>
      <c r="BS16" s="66">
        <f>IFERROR(MROUND((BR16+(BR16*(IF(Grunnbeløpstabell!$G$1&lt;&gt;"Egendefinert årlig prisstigning",ATF!$S$13,VLOOKUP($BS$1,Grunnbeløpstabell!$A$2:$L$128,3,FALSE))/100)))/100,1)*100,0)</f>
        <v>1553100</v>
      </c>
      <c r="BT16" s="66">
        <f>IFERROR(MROUND((BS16+(BS16*(IF(Grunnbeløpstabell!$G$1&lt;&gt;"Egendefinert årlig prisstigning",ATF!$S$13,VLOOKUP($BT$1,Grunnbeløpstabell!$A$2:$L$128,3,FALSE))/100)))/100,1)*100,0)</f>
        <v>1602300</v>
      </c>
      <c r="BU16" s="66">
        <f>IFERROR(MROUND((BT16+(BT16*(IF(Grunnbeløpstabell!$G$1&lt;&gt;"Egendefinert årlig prisstigning",ATF!$S$13,VLOOKUP($BU$1,Grunnbeløpstabell!$A$2:$L$128,3,FALSE))/100)))/100,1)*100,0)</f>
        <v>1653100</v>
      </c>
      <c r="BV16" s="66">
        <f>IFERROR(MROUND((BU16+(BU16*(IF(Grunnbeløpstabell!$G$1&lt;&gt;"Egendefinert årlig prisstigning",ATF!$S$13,VLOOKUP($BV$1,Grunnbeløpstabell!$A$2:$L$128,3,FALSE))/100)))/100,1)*100,0)</f>
        <v>1705500</v>
      </c>
      <c r="BW16" s="66">
        <f>IFERROR(MROUND((BV16+(BV16*(IF(Grunnbeløpstabell!$G$1&lt;&gt;"Egendefinert årlig prisstigning",ATF!$S$13,VLOOKUP($BW$1,Grunnbeløpstabell!$A$2:$L$128,3,FALSE))/100)))/100,1)*100,0)</f>
        <v>1759600</v>
      </c>
      <c r="BX16" s="66">
        <f>IFERROR(MROUND((BW16+(BW16*(IF(Grunnbeløpstabell!$G$1&lt;&gt;"Egendefinert årlig prisstigning",ATF!$S$13,VLOOKUP($BX$1,Grunnbeløpstabell!$A$2:$L$128,3,FALSE))/100)))/100,1)*100,0)</f>
        <v>1815400</v>
      </c>
      <c r="BY16" s="66">
        <f>IFERROR(MROUND((BX16+(BX16*(IF(Grunnbeløpstabell!$G$1&lt;&gt;"Egendefinert årlig prisstigning",ATF!$S$13,VLOOKUP($BY$1,Grunnbeløpstabell!$A$2:$L$128,3,FALSE))/100)))/100,1)*100,0)</f>
        <v>1872900</v>
      </c>
      <c r="BZ16" s="66">
        <f>IFERROR(MROUND((BY16+(BY16*(IF(Grunnbeløpstabell!$G$1&lt;&gt;"Egendefinert årlig prisstigning",ATF!$S$13,VLOOKUP($BZ$1,Grunnbeløpstabell!$A$2:$L$128,3,FALSE))/100)))/100,1)*100,0)</f>
        <v>1932300</v>
      </c>
      <c r="CA16" s="66">
        <f>IFERROR(MROUND((BZ16+(BZ16*(IF(Grunnbeløpstabell!$G$1&lt;&gt;"Egendefinert årlig prisstigning",ATF!$S$13,VLOOKUP($CA$1,Grunnbeløpstabell!$A$2:$L$128,3,FALSE))/100)))/100,1)*100,0)</f>
        <v>1993600</v>
      </c>
      <c r="CB16" s="66">
        <f>IFERROR(MROUND((CA16+(CA16*(IF(Grunnbeløpstabell!$G$1&lt;&gt;"Egendefinert årlig prisstigning",ATF!$S$13,VLOOKUP($CB$1,Grunnbeløpstabell!$A$2:$L$128,3,FALSE))/100)))/100,1)*100,0)</f>
        <v>2056800</v>
      </c>
      <c r="CC16" s="66">
        <f>IFERROR(MROUND((CB16+(CB16*(IF(Grunnbeløpstabell!$G$1&lt;&gt;"Egendefinert årlig prisstigning",ATF!$S$13,VLOOKUP($CC$1,Grunnbeløpstabell!$A$2:$L$128,3,FALSE))/100)))/100,1)*100,0)</f>
        <v>2122000</v>
      </c>
      <c r="CD16" s="66">
        <f>IFERROR(MROUND((CC16+(CC16*(IF(Grunnbeløpstabell!$G$1&lt;&gt;"Egendefinert årlig prisstigning",ATF!$S$13,VLOOKUP($CD$1,Grunnbeløpstabell!$A$2:$L$128,3,FALSE))/100)))/100,1)*100,0)</f>
        <v>2189300</v>
      </c>
      <c r="CE16" s="66">
        <f>IFERROR(MROUND((CD16+(CD16*(IF(Grunnbeløpstabell!$G$1&lt;&gt;"Egendefinert årlig prisstigning",ATF!$S$13,VLOOKUP($CE$1,Grunnbeløpstabell!$A$2:$L$128,3,FALSE))/100)))/100,1)*100,0)</f>
        <v>2258700</v>
      </c>
      <c r="CF16" s="66">
        <f>IFERROR(MROUND((CE16+(CE16*(IF(Grunnbeløpstabell!$G$1&lt;&gt;"Egendefinert årlig prisstigning",ATF!$S$13,VLOOKUP($CF$1,Grunnbeløpstabell!$A$2:$L$128,3,FALSE))/100)))/100,1)*100,0)</f>
        <v>2330300</v>
      </c>
      <c r="CG16" s="66">
        <f>IFERROR(MROUND((CF16+(CF16*(IF(Grunnbeløpstabell!$G$1&lt;&gt;"Egendefinert årlig prisstigning",ATF!$S$13,VLOOKUP($CG$1,Grunnbeløpstabell!$A$2:$L$128,3,FALSE))/100)))/100,1)*100,0)</f>
        <v>2404200</v>
      </c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</row>
    <row r="17" spans="1:147">
      <c r="A17" s="159">
        <v>34</v>
      </c>
      <c r="B17" s="160">
        <v>238300</v>
      </c>
      <c r="C17" s="215">
        <v>249000</v>
      </c>
      <c r="D17" s="160">
        <v>249000</v>
      </c>
      <c r="E17" s="215">
        <v>249000</v>
      </c>
      <c r="F17" s="160">
        <v>256200</v>
      </c>
      <c r="G17" s="215">
        <v>264100</v>
      </c>
      <c r="H17" s="160">
        <v>264100</v>
      </c>
      <c r="I17" s="215">
        <v>271000</v>
      </c>
      <c r="J17" s="160">
        <v>271100</v>
      </c>
      <c r="K17" s="215">
        <v>280100</v>
      </c>
      <c r="L17" s="160">
        <v>284400</v>
      </c>
      <c r="M17" s="215">
        <v>300400</v>
      </c>
      <c r="N17" s="160">
        <v>302800</v>
      </c>
      <c r="O17" s="215">
        <v>312500</v>
      </c>
      <c r="P17" s="160">
        <v>319500</v>
      </c>
      <c r="Q17" s="215">
        <v>331500</v>
      </c>
      <c r="R17" s="160">
        <v>335900</v>
      </c>
      <c r="S17" s="215">
        <v>343000</v>
      </c>
      <c r="T17" s="160">
        <v>343700</v>
      </c>
      <c r="U17" s="215">
        <v>347700</v>
      </c>
      <c r="V17" s="160">
        <v>348800</v>
      </c>
      <c r="W17" s="215">
        <v>353900</v>
      </c>
      <c r="X17" s="160">
        <v>358700</v>
      </c>
      <c r="Y17" s="215">
        <v>360300</v>
      </c>
      <c r="Z17" s="160">
        <v>369000</v>
      </c>
      <c r="AA17" s="215">
        <v>379000</v>
      </c>
      <c r="AB17" s="160">
        <v>410000</v>
      </c>
      <c r="AC17" s="66">
        <f>IFERROR(MROUND((AB17+(AB17*(IF(Grunnbeløpstabell!$G$1&lt;&gt;"Egendefinert årlig prisstigning",ATF!$S$13,VLOOKUP($AC$1,Grunnbeløpstabell!$A$2:$L$128,3,FALSE))/100)))/100,1)*100,0)</f>
        <v>423000</v>
      </c>
      <c r="AD17" s="66">
        <f>IFERROR(MROUND((AC17+(AC17*(IF(Grunnbeløpstabell!$G$1&lt;&gt;"Egendefinert årlig prisstigning",ATF!$S$13,VLOOKUP($AD$1,Grunnbeløpstabell!$A$2:$L$128,3,FALSE))/100)))/100,1)*100,0)</f>
        <v>436400</v>
      </c>
      <c r="AE17" s="66">
        <f>IFERROR(MROUND((AD17+(AD17*(IF(Grunnbeløpstabell!$G$1&lt;&gt;"Egendefinert årlig prisstigning",ATF!$S$13,VLOOKUP($AE$1,Grunnbeløpstabell!$A$2:$L$128,3,FALSE))/100)))/100,1)*100,0)</f>
        <v>450200</v>
      </c>
      <c r="AF17" s="66">
        <f>IFERROR(MROUND((AE17+(AE17*(IF(Grunnbeløpstabell!$G$1&lt;&gt;"Egendefinert årlig prisstigning",ATF!$S$13,VLOOKUP($AF$1,Grunnbeløpstabell!$A$2:$L$128,3,FALSE))/100)))/100,1)*100,0)</f>
        <v>464500</v>
      </c>
      <c r="AG17" s="66">
        <f>IFERROR(MROUND((AF17+(AF17*(IF(Grunnbeløpstabell!$G$1&lt;&gt;"Egendefinert årlig prisstigning",ATF!$S$13,VLOOKUP($AG$1,Grunnbeløpstabell!$A$2:$L$128,3,FALSE))/100)))/100,1)*100,0)</f>
        <v>479200</v>
      </c>
      <c r="AH17" s="66">
        <f>IFERROR(MROUND((AG17+(AG17*(IF(Grunnbeløpstabell!$G$1&lt;&gt;"Egendefinert årlig prisstigning",ATF!$S$13,VLOOKUP($AH$1,Grunnbeløpstabell!$A$2:$L$128,3,FALSE))/100)))/100,1)*100,0)</f>
        <v>494400</v>
      </c>
      <c r="AI17" s="66">
        <f>IFERROR(MROUND((AH17+(AH17*(IF(Grunnbeløpstabell!$G$1&lt;&gt;"Egendefinert årlig prisstigning",ATF!$S$13,VLOOKUP($AI$1,Grunnbeløpstabell!$A$2:$L$128,3,FALSE))/100)))/100,1)*100,0)</f>
        <v>510100</v>
      </c>
      <c r="AJ17" s="66">
        <f>IFERROR(MROUND((AI17+(AI17*(IF(Grunnbeløpstabell!$G$1&lt;&gt;"Egendefinert årlig prisstigning",ATF!$S$13,VLOOKUP($AJ$1,Grunnbeløpstabell!$A$2:$L$128,3,FALSE))/100)))/100,1)*100,0)</f>
        <v>526300</v>
      </c>
      <c r="AK17" s="66">
        <f>IFERROR(MROUND((AJ17+(AJ17*(IF(Grunnbeløpstabell!$G$1&lt;&gt;"Egendefinert årlig prisstigning",ATF!$S$13,VLOOKUP($AK$1,Grunnbeløpstabell!$A$2:$L$128,3,FALSE))/100)))/100,1)*100,0)</f>
        <v>543000</v>
      </c>
      <c r="AL17" s="66">
        <f>IFERROR(MROUND((AK17+(AK17*(IF(Grunnbeløpstabell!$G$1&lt;&gt;"Egendefinert årlig prisstigning",ATF!$S$13,VLOOKUP($AL$1,Grunnbeløpstabell!$A$2:$L$128,3,FALSE))/100)))/100,1)*100,0)</f>
        <v>560200</v>
      </c>
      <c r="AM17" s="66">
        <f>IFERROR(MROUND((AL17+(AL17*(IF(Grunnbeløpstabell!$G$1&lt;&gt;"Egendefinert årlig prisstigning",ATF!$S$13,VLOOKUP($AM$1,Grunnbeløpstabell!$A$2:$L$128,3,FALSE))/100)))/100,1)*100,0)</f>
        <v>578000</v>
      </c>
      <c r="AN17" s="66">
        <f>IFERROR(MROUND((AM17+(AM17*(IF(Grunnbeløpstabell!$G$1&lt;&gt;"Egendefinert årlig prisstigning",ATF!$S$13,VLOOKUP($AN$1,Grunnbeløpstabell!$A$2:$L$128,3,FALSE))/100)))/100,1)*100,0)</f>
        <v>596300</v>
      </c>
      <c r="AO17" s="66">
        <f>IFERROR(MROUND((AN17+(AN17*(IF(Grunnbeløpstabell!$G$1&lt;&gt;"Egendefinert årlig prisstigning",ATF!$S$13,VLOOKUP($AO$1,Grunnbeløpstabell!$A$2:$L$128,3,FALSE))/100)))/100,1)*100,0)</f>
        <v>615200</v>
      </c>
      <c r="AP17" s="66">
        <f>IFERROR(MROUND((AO17+(AO17*(IF(Grunnbeløpstabell!$G$1&lt;&gt;"Egendefinert årlig prisstigning",ATF!$S$13,VLOOKUP($AP$1,Grunnbeløpstabell!$A$2:$L$128,3,FALSE))/100)))/100,1)*100,0)</f>
        <v>634700</v>
      </c>
      <c r="AQ17" s="66">
        <f>IFERROR(MROUND((AP17+(AP17*(IF(Grunnbeløpstabell!$G$1&lt;&gt;"Egendefinert årlig prisstigning",ATF!$S$13,VLOOKUP($AQ$1,Grunnbeløpstabell!$A$2:$L$128,3,FALSE))/100)))/100,1)*100,0)</f>
        <v>654800</v>
      </c>
      <c r="AR17" s="66">
        <f>IFERROR(MROUND((AQ17+(AQ17*(IF(Grunnbeløpstabell!$G$1&lt;&gt;"Egendefinert årlig prisstigning",ATF!$S$13,VLOOKUP($AR$1,Grunnbeløpstabell!$A$2:$L$128,3,FALSE))/100)))/100,1)*100,0)</f>
        <v>675600</v>
      </c>
      <c r="AS17" s="66">
        <f>IFERROR(MROUND((AR17+(AR17*(IF(Grunnbeløpstabell!$G$1&lt;&gt;"Egendefinert årlig prisstigning",ATF!$S$13,VLOOKUP($AS$1,Grunnbeløpstabell!$A$2:$L$128,3,FALSE))/100)))/100,1)*100,0)</f>
        <v>697000</v>
      </c>
      <c r="AT17" s="66">
        <f>IFERROR(MROUND((AS17+(AS17*(IF(Grunnbeløpstabell!$G$1&lt;&gt;"Egendefinert årlig prisstigning",ATF!$S$13,VLOOKUP($AT$1,Grunnbeløpstabell!$A$2:$L$128,3,FALSE))/100)))/100,1)*100,0)</f>
        <v>719100</v>
      </c>
      <c r="AU17" s="66">
        <f>IFERROR(MROUND((AT17+(AT17*(IF(Grunnbeløpstabell!$G$1&lt;&gt;"Egendefinert årlig prisstigning",ATF!$S$13,VLOOKUP($AU$1,Grunnbeløpstabell!$A$2:$L$128,3,FALSE))/100)))/100,1)*100,0)</f>
        <v>741900</v>
      </c>
      <c r="AV17" s="66">
        <f>IFERROR(MROUND((AU17+(AU17*(IF(Grunnbeløpstabell!$G$1&lt;&gt;"Egendefinert årlig prisstigning",ATF!$S$13,VLOOKUP($AV$1,Grunnbeløpstabell!$A$2:$L$128,3,FALSE))/100)))/100,1)*100,0)</f>
        <v>765400</v>
      </c>
      <c r="AW17" s="66">
        <f>IFERROR(MROUND((AV17+(AV17*(IF(Grunnbeløpstabell!$G$1&lt;&gt;"Egendefinert årlig prisstigning",ATF!$S$13,VLOOKUP($AW$1,Grunnbeløpstabell!$A$2:$L$128,3,FALSE))/100)))/100,1)*100,0)</f>
        <v>789700</v>
      </c>
      <c r="AX17" s="66">
        <f>IFERROR(MROUND((AW17+(AW17*(IF(Grunnbeløpstabell!$G$1&lt;&gt;"Egendefinert årlig prisstigning",ATF!$S$13,VLOOKUP($AX$1,Grunnbeløpstabell!$A$2:$L$128,3,FALSE))/100)))/100,1)*100,0)</f>
        <v>814700</v>
      </c>
      <c r="AY17" s="66">
        <f>IFERROR(MROUND((AX17+(AX17*(IF(Grunnbeløpstabell!$G$1&lt;&gt;"Egendefinert årlig prisstigning",ATF!$S$13,VLOOKUP($AY$1,Grunnbeløpstabell!$A$2:$L$128,3,FALSE))/100)))/100,1)*100,0)</f>
        <v>840500</v>
      </c>
      <c r="AZ17" s="66">
        <f>IFERROR(MROUND((AY17+(AY17*(IF(Grunnbeløpstabell!$G$1&lt;&gt;"Egendefinert årlig prisstigning",ATF!$S$13,VLOOKUP($AZ$1,Grunnbeløpstabell!$A$2:$L$128,3,FALSE))/100)))/100,1)*100,0)</f>
        <v>867100</v>
      </c>
      <c r="BA17" s="66">
        <f>IFERROR(MROUND((AZ17+(AZ17*(IF(Grunnbeløpstabell!$G$1&lt;&gt;"Egendefinert årlig prisstigning",ATF!$S$13,VLOOKUP($BA$1,Grunnbeløpstabell!$A$2:$L$128,3,FALSE))/100)))/100,1)*100,0)</f>
        <v>894600</v>
      </c>
      <c r="BB17" s="66">
        <f>IFERROR(MROUND((BA17+(BA17*(IF(Grunnbeløpstabell!$G$1&lt;&gt;"Egendefinert årlig prisstigning",ATF!$S$13,VLOOKUP($BB$1,Grunnbeløpstabell!$A$2:$L$128,3,FALSE))/100)))/100,1)*100,0)</f>
        <v>923000</v>
      </c>
      <c r="BC17" s="66">
        <f>IFERROR(MROUND((BB17+(BB17*(IF(Grunnbeløpstabell!$G$1&lt;&gt;"Egendefinert årlig prisstigning",ATF!$S$13,VLOOKUP($BC$1,Grunnbeløpstabell!$A$2:$L$128,3,FALSE))/100)))/100,1)*100,0)</f>
        <v>952300</v>
      </c>
      <c r="BD17" s="66">
        <f>IFERROR(MROUND((BC17+(BC17*(IF(Grunnbeløpstabell!$G$1&lt;&gt;"Egendefinert årlig prisstigning",ATF!$S$13,VLOOKUP($BD$1,Grunnbeløpstabell!$A$2:$L$128,3,FALSE))/100)))/100,1)*100,0)</f>
        <v>982500</v>
      </c>
      <c r="BE17" s="66">
        <f>IFERROR(MROUND((BD17+(BD17*(IF(Grunnbeløpstabell!$G$1&lt;&gt;"Egendefinert årlig prisstigning",ATF!$S$13,VLOOKUP($BE$1,Grunnbeløpstabell!$A$2:$L$128,3,FALSE))/100)))/100,1)*100,0)</f>
        <v>1013600</v>
      </c>
      <c r="BF17" s="66">
        <f>IFERROR(MROUND((BE17+(BE17*(IF(Grunnbeløpstabell!$G$1&lt;&gt;"Egendefinert årlig prisstigning",ATF!$S$13,VLOOKUP($BF$1,Grunnbeløpstabell!$A$2:$L$128,3,FALSE))/100)))/100,1)*100,0)</f>
        <v>1045700</v>
      </c>
      <c r="BG17" s="66">
        <f>IFERROR(MROUND((BF17+(BF17*(IF(Grunnbeløpstabell!$G$1&lt;&gt;"Egendefinert årlig prisstigning",ATF!$S$13,VLOOKUP($BG$1,Grunnbeløpstabell!$A$2:$L$128,3,FALSE))/100)))/100,1)*100,0)</f>
        <v>1078800</v>
      </c>
      <c r="BH17" s="66">
        <f>IFERROR(MROUND((BG17+(BG17*(IF(Grunnbeløpstabell!$G$1&lt;&gt;"Egendefinert årlig prisstigning",ATF!$S$13,VLOOKUP($BH$1,Grunnbeløpstabell!$A$2:$L$128,3,FALSE))/100)))/100,1)*100,0)</f>
        <v>1113000</v>
      </c>
      <c r="BI17" s="66">
        <f>IFERROR(MROUND((BH17+(BH17*(IF(Grunnbeløpstabell!$G$1&lt;&gt;"Egendefinert årlig prisstigning",ATF!$S$13,VLOOKUP($BI$1,Grunnbeløpstabell!$A$2:$L$128,3,FALSE))/100)))/100,1)*100,0)</f>
        <v>1148300</v>
      </c>
      <c r="BJ17" s="66">
        <f>IFERROR(MROUND((BI17+(BI17*(IF(Grunnbeløpstabell!$G$1&lt;&gt;"Egendefinert årlig prisstigning",ATF!$S$13,VLOOKUP($BJ$1,Grunnbeløpstabell!$A$2:$L$128,3,FALSE))/100)))/100,1)*100,0)</f>
        <v>1184700</v>
      </c>
      <c r="BK17" s="66">
        <f>IFERROR(MROUND((BJ17+(BJ17*(IF(Grunnbeløpstabell!$G$1&lt;&gt;"Egendefinert årlig prisstigning",ATF!$S$13,VLOOKUP($BK$1,Grunnbeløpstabell!$A$2:$L$128,3,FALSE))/100)))/100,1)*100,0)</f>
        <v>1222300</v>
      </c>
      <c r="BL17" s="66">
        <f>IFERROR(MROUND((BK17+(BK17*(IF(Grunnbeløpstabell!$G$1&lt;&gt;"Egendefinert årlig prisstigning",ATF!$S$13,VLOOKUP($BL$1,Grunnbeløpstabell!$A$2:$L$128,3,FALSE))/100)))/100,1)*100,0)</f>
        <v>1261000</v>
      </c>
      <c r="BM17" s="66">
        <f>IFERROR(MROUND((BL17+(BL17*(IF(Grunnbeløpstabell!$G$1&lt;&gt;"Egendefinert årlig prisstigning",ATF!$S$13,VLOOKUP($BM$1,Grunnbeløpstabell!$A$2:$L$128,3,FALSE))/100)))/100,1)*100,0)</f>
        <v>1301000</v>
      </c>
      <c r="BN17" s="66">
        <f>IFERROR(MROUND((BM17+(BM17*(IF(Grunnbeløpstabell!$G$1&lt;&gt;"Egendefinert årlig prisstigning",ATF!$S$13,VLOOKUP($BN$1,Grunnbeløpstabell!$A$2:$L$128,3,FALSE))/100)))/100,1)*100,0)</f>
        <v>1342200</v>
      </c>
      <c r="BO17" s="66">
        <f>IFERROR(MROUND((BN17+(BN17*(IF(Grunnbeløpstabell!$G$1&lt;&gt;"Egendefinert årlig prisstigning",ATF!$S$13,VLOOKUP($BO$1,Grunnbeløpstabell!$A$2:$L$128,3,FALSE))/100)))/100,1)*100,0)</f>
        <v>1384700</v>
      </c>
      <c r="BP17" s="66">
        <f>IFERROR(MROUND((BO17+(BO17*(IF(Grunnbeløpstabell!$G$1&lt;&gt;"Egendefinert årlig prisstigning",ATF!$S$13,VLOOKUP($BP$1,Grunnbeløpstabell!$A$2:$L$128,3,FALSE))/100)))/100,1)*100,0)</f>
        <v>1428600</v>
      </c>
      <c r="BQ17" s="66">
        <f>IFERROR(MROUND((BP17+(BP17*(IF(Grunnbeløpstabell!$G$1&lt;&gt;"Egendefinert årlig prisstigning",ATF!$S$13,VLOOKUP($BQ$1,Grunnbeløpstabell!$A$2:$L$128,3,FALSE))/100)))/100,1)*100,0)</f>
        <v>1473900</v>
      </c>
      <c r="BR17" s="66">
        <f>IFERROR(MROUND((BQ17+(BQ17*(IF(Grunnbeløpstabell!$G$1&lt;&gt;"Egendefinert årlig prisstigning",ATF!$S$13,VLOOKUP($BR$1,Grunnbeløpstabell!$A$2:$L$128,3,FALSE))/100)))/100,1)*100,0)</f>
        <v>1520600</v>
      </c>
      <c r="BS17" s="66">
        <f>IFERROR(MROUND((BR17+(BR17*(IF(Grunnbeløpstabell!$G$1&lt;&gt;"Egendefinert årlig prisstigning",ATF!$S$13,VLOOKUP($BS$1,Grunnbeløpstabell!$A$2:$L$128,3,FALSE))/100)))/100,1)*100,0)</f>
        <v>1568800</v>
      </c>
      <c r="BT17" s="66">
        <f>IFERROR(MROUND((BS17+(BS17*(IF(Grunnbeløpstabell!$G$1&lt;&gt;"Egendefinert årlig prisstigning",ATF!$S$13,VLOOKUP($BT$1,Grunnbeløpstabell!$A$2:$L$128,3,FALSE))/100)))/100,1)*100,0)</f>
        <v>1618500</v>
      </c>
      <c r="BU17" s="66">
        <f>IFERROR(MROUND((BT17+(BT17*(IF(Grunnbeløpstabell!$G$1&lt;&gt;"Egendefinert årlig prisstigning",ATF!$S$13,VLOOKUP($BU$1,Grunnbeløpstabell!$A$2:$L$128,3,FALSE))/100)))/100,1)*100,0)</f>
        <v>1669800</v>
      </c>
      <c r="BV17" s="66">
        <f>IFERROR(MROUND((BU17+(BU17*(IF(Grunnbeløpstabell!$G$1&lt;&gt;"Egendefinert årlig prisstigning",ATF!$S$13,VLOOKUP($BV$1,Grunnbeløpstabell!$A$2:$L$128,3,FALSE))/100)))/100,1)*100,0)</f>
        <v>1722700</v>
      </c>
      <c r="BW17" s="66">
        <f>IFERROR(MROUND((BV17+(BV17*(IF(Grunnbeløpstabell!$G$1&lt;&gt;"Egendefinert årlig prisstigning",ATF!$S$13,VLOOKUP($BW$1,Grunnbeløpstabell!$A$2:$L$128,3,FALSE))/100)))/100,1)*100,0)</f>
        <v>1777300</v>
      </c>
      <c r="BX17" s="66">
        <f>IFERROR(MROUND((BW17+(BW17*(IF(Grunnbeløpstabell!$G$1&lt;&gt;"Egendefinert årlig prisstigning",ATF!$S$13,VLOOKUP($BX$1,Grunnbeløpstabell!$A$2:$L$128,3,FALSE))/100)))/100,1)*100,0)</f>
        <v>1833600</v>
      </c>
      <c r="BY17" s="66">
        <f>IFERROR(MROUND((BX17+(BX17*(IF(Grunnbeløpstabell!$G$1&lt;&gt;"Egendefinert årlig prisstigning",ATF!$S$13,VLOOKUP($BY$1,Grunnbeløpstabell!$A$2:$L$128,3,FALSE))/100)))/100,1)*100,0)</f>
        <v>1891700</v>
      </c>
      <c r="BZ17" s="66">
        <f>IFERROR(MROUND((BY17+(BY17*(IF(Grunnbeløpstabell!$G$1&lt;&gt;"Egendefinert årlig prisstigning",ATF!$S$13,VLOOKUP($BZ$1,Grunnbeløpstabell!$A$2:$L$128,3,FALSE))/100)))/100,1)*100,0)</f>
        <v>1951700</v>
      </c>
      <c r="CA17" s="66">
        <f>IFERROR(MROUND((BZ17+(BZ17*(IF(Grunnbeløpstabell!$G$1&lt;&gt;"Egendefinert årlig prisstigning",ATF!$S$13,VLOOKUP($CA$1,Grunnbeløpstabell!$A$2:$L$128,3,FALSE))/100)))/100,1)*100,0)</f>
        <v>2013600</v>
      </c>
      <c r="CB17" s="66">
        <f>IFERROR(MROUND((CA17+(CA17*(IF(Grunnbeløpstabell!$G$1&lt;&gt;"Egendefinert årlig prisstigning",ATF!$S$13,VLOOKUP($CB$1,Grunnbeløpstabell!$A$2:$L$128,3,FALSE))/100)))/100,1)*100,0)</f>
        <v>2077400</v>
      </c>
      <c r="CC17" s="66">
        <f>IFERROR(MROUND((CB17+(CB17*(IF(Grunnbeløpstabell!$G$1&lt;&gt;"Egendefinert årlig prisstigning",ATF!$S$13,VLOOKUP($CC$1,Grunnbeløpstabell!$A$2:$L$128,3,FALSE))/100)))/100,1)*100,0)</f>
        <v>2143300</v>
      </c>
      <c r="CD17" s="66">
        <f>IFERROR(MROUND((CC17+(CC17*(IF(Grunnbeløpstabell!$G$1&lt;&gt;"Egendefinert årlig prisstigning",ATF!$S$13,VLOOKUP($CD$1,Grunnbeløpstabell!$A$2:$L$128,3,FALSE))/100)))/100,1)*100,0)</f>
        <v>2211200</v>
      </c>
      <c r="CE17" s="66">
        <f>IFERROR(MROUND((CD17+(CD17*(IF(Grunnbeløpstabell!$G$1&lt;&gt;"Egendefinert årlig prisstigning",ATF!$S$13,VLOOKUP($CE$1,Grunnbeløpstabell!$A$2:$L$128,3,FALSE))/100)))/100,1)*100,0)</f>
        <v>2281300</v>
      </c>
      <c r="CF17" s="66">
        <f>IFERROR(MROUND((CE17+(CE17*(IF(Grunnbeløpstabell!$G$1&lt;&gt;"Egendefinert årlig prisstigning",ATF!$S$13,VLOOKUP($CF$1,Grunnbeløpstabell!$A$2:$L$128,3,FALSE))/100)))/100,1)*100,0)</f>
        <v>2353600</v>
      </c>
      <c r="CG17" s="66">
        <f>IFERROR(MROUND((CF17+(CF17*(IF(Grunnbeløpstabell!$G$1&lt;&gt;"Egendefinert årlig prisstigning",ATF!$S$13,VLOOKUP($CG$1,Grunnbeløpstabell!$A$2:$L$128,3,FALSE))/100)))/100,1)*100,0)</f>
        <v>2428200</v>
      </c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</row>
    <row r="18" spans="1:147">
      <c r="A18" s="159">
        <v>35</v>
      </c>
      <c r="B18" s="160">
        <v>242100</v>
      </c>
      <c r="C18" s="215">
        <v>252700</v>
      </c>
      <c r="D18" s="160">
        <v>252700</v>
      </c>
      <c r="E18" s="215">
        <v>252700</v>
      </c>
      <c r="F18" s="160">
        <v>259900</v>
      </c>
      <c r="G18" s="215">
        <v>268000</v>
      </c>
      <c r="H18" s="160">
        <v>268000</v>
      </c>
      <c r="I18" s="215">
        <v>275000</v>
      </c>
      <c r="J18" s="160">
        <v>275000</v>
      </c>
      <c r="K18" s="215">
        <v>284000</v>
      </c>
      <c r="L18" s="160">
        <v>288300</v>
      </c>
      <c r="M18" s="215">
        <v>304300</v>
      </c>
      <c r="N18" s="160">
        <v>306700</v>
      </c>
      <c r="O18" s="215">
        <v>316400</v>
      </c>
      <c r="P18" s="160">
        <v>323500</v>
      </c>
      <c r="Q18" s="215">
        <v>335500</v>
      </c>
      <c r="R18" s="160">
        <v>339900</v>
      </c>
      <c r="S18" s="215">
        <v>347000</v>
      </c>
      <c r="T18" s="160">
        <v>347700</v>
      </c>
      <c r="U18" s="215">
        <v>351700</v>
      </c>
      <c r="V18" s="160">
        <v>352900</v>
      </c>
      <c r="W18" s="215">
        <v>358000</v>
      </c>
      <c r="X18" s="160">
        <v>362800</v>
      </c>
      <c r="Y18" s="215">
        <v>364400</v>
      </c>
      <c r="Z18" s="160">
        <v>373200</v>
      </c>
      <c r="AA18" s="215">
        <v>383200</v>
      </c>
      <c r="AB18" s="160">
        <v>414200</v>
      </c>
      <c r="AC18" s="66">
        <f>IFERROR(MROUND((AB18+(AB18*(IF(Grunnbeløpstabell!$G$1&lt;&gt;"Egendefinert årlig prisstigning",ATF!$S$13,VLOOKUP($AC$1,Grunnbeløpstabell!$A$2:$L$128,3,FALSE))/100)))/100,1)*100,0)</f>
        <v>427300</v>
      </c>
      <c r="AD18" s="66">
        <f>IFERROR(MROUND((AC18+(AC18*(IF(Grunnbeløpstabell!$G$1&lt;&gt;"Egendefinert årlig prisstigning",ATF!$S$13,VLOOKUP($AD$1,Grunnbeløpstabell!$A$2:$L$128,3,FALSE))/100)))/100,1)*100,0)</f>
        <v>440800</v>
      </c>
      <c r="AE18" s="66">
        <f>IFERROR(MROUND((AD18+(AD18*(IF(Grunnbeløpstabell!$G$1&lt;&gt;"Egendefinert årlig prisstigning",ATF!$S$13,VLOOKUP($AE$1,Grunnbeløpstabell!$A$2:$L$128,3,FALSE))/100)))/100,1)*100,0)</f>
        <v>454800</v>
      </c>
      <c r="AF18" s="66">
        <f>IFERROR(MROUND((AE18+(AE18*(IF(Grunnbeløpstabell!$G$1&lt;&gt;"Egendefinert årlig prisstigning",ATF!$S$13,VLOOKUP($AF$1,Grunnbeløpstabell!$A$2:$L$128,3,FALSE))/100)))/100,1)*100,0)</f>
        <v>469200</v>
      </c>
      <c r="AG18" s="66">
        <f>IFERROR(MROUND((AF18+(AF18*(IF(Grunnbeløpstabell!$G$1&lt;&gt;"Egendefinert årlig prisstigning",ATF!$S$13,VLOOKUP($AG$1,Grunnbeløpstabell!$A$2:$L$128,3,FALSE))/100)))/100,1)*100,0)</f>
        <v>484100</v>
      </c>
      <c r="AH18" s="66">
        <f>IFERROR(MROUND((AG18+(AG18*(IF(Grunnbeløpstabell!$G$1&lt;&gt;"Egendefinert årlig prisstigning",ATF!$S$13,VLOOKUP($AH$1,Grunnbeløpstabell!$A$2:$L$128,3,FALSE))/100)))/100,1)*100,0)</f>
        <v>499400</v>
      </c>
      <c r="AI18" s="66">
        <f>IFERROR(MROUND((AH18+(AH18*(IF(Grunnbeløpstabell!$G$1&lt;&gt;"Egendefinert årlig prisstigning",ATF!$S$13,VLOOKUP($AI$1,Grunnbeløpstabell!$A$2:$L$128,3,FALSE))/100)))/100,1)*100,0)</f>
        <v>515200</v>
      </c>
      <c r="AJ18" s="66">
        <f>IFERROR(MROUND((AI18+(AI18*(IF(Grunnbeløpstabell!$G$1&lt;&gt;"Egendefinert årlig prisstigning",ATF!$S$13,VLOOKUP($AJ$1,Grunnbeløpstabell!$A$2:$L$128,3,FALSE))/100)))/100,1)*100,0)</f>
        <v>531500</v>
      </c>
      <c r="AK18" s="66">
        <f>IFERROR(MROUND((AJ18+(AJ18*(IF(Grunnbeløpstabell!$G$1&lt;&gt;"Egendefinert årlig prisstigning",ATF!$S$13,VLOOKUP($AK$1,Grunnbeløpstabell!$A$2:$L$128,3,FALSE))/100)))/100,1)*100,0)</f>
        <v>548300</v>
      </c>
      <c r="AL18" s="66">
        <f>IFERROR(MROUND((AK18+(AK18*(IF(Grunnbeløpstabell!$G$1&lt;&gt;"Egendefinert årlig prisstigning",ATF!$S$13,VLOOKUP($AL$1,Grunnbeløpstabell!$A$2:$L$128,3,FALSE))/100)))/100,1)*100,0)</f>
        <v>565700</v>
      </c>
      <c r="AM18" s="66">
        <f>IFERROR(MROUND((AL18+(AL18*(IF(Grunnbeløpstabell!$G$1&lt;&gt;"Egendefinert årlig prisstigning",ATF!$S$13,VLOOKUP($AM$1,Grunnbeløpstabell!$A$2:$L$128,3,FALSE))/100)))/100,1)*100,0)</f>
        <v>583600</v>
      </c>
      <c r="AN18" s="66">
        <f>IFERROR(MROUND((AM18+(AM18*(IF(Grunnbeløpstabell!$G$1&lt;&gt;"Egendefinert årlig prisstigning",ATF!$S$13,VLOOKUP($AN$1,Grunnbeløpstabell!$A$2:$L$128,3,FALSE))/100)))/100,1)*100,0)</f>
        <v>602100</v>
      </c>
      <c r="AO18" s="66">
        <f>IFERROR(MROUND((AN18+(AN18*(IF(Grunnbeløpstabell!$G$1&lt;&gt;"Egendefinert årlig prisstigning",ATF!$S$13,VLOOKUP($AO$1,Grunnbeløpstabell!$A$2:$L$128,3,FALSE))/100)))/100,1)*100,0)</f>
        <v>621200</v>
      </c>
      <c r="AP18" s="66">
        <f>IFERROR(MROUND((AO18+(AO18*(IF(Grunnbeløpstabell!$G$1&lt;&gt;"Egendefinert årlig prisstigning",ATF!$S$13,VLOOKUP($AP$1,Grunnbeløpstabell!$A$2:$L$128,3,FALSE))/100)))/100,1)*100,0)</f>
        <v>640900</v>
      </c>
      <c r="AQ18" s="66">
        <f>IFERROR(MROUND((AP18+(AP18*(IF(Grunnbeløpstabell!$G$1&lt;&gt;"Egendefinert årlig prisstigning",ATF!$S$13,VLOOKUP($AQ$1,Grunnbeløpstabell!$A$2:$L$128,3,FALSE))/100)))/100,1)*100,0)</f>
        <v>661200</v>
      </c>
      <c r="AR18" s="66">
        <f>IFERROR(MROUND((AQ18+(AQ18*(IF(Grunnbeløpstabell!$G$1&lt;&gt;"Egendefinert årlig prisstigning",ATF!$S$13,VLOOKUP($AR$1,Grunnbeløpstabell!$A$2:$L$128,3,FALSE))/100)))/100,1)*100,0)</f>
        <v>682200</v>
      </c>
      <c r="AS18" s="66">
        <f>IFERROR(MROUND((AR18+(AR18*(IF(Grunnbeløpstabell!$G$1&lt;&gt;"Egendefinert årlig prisstigning",ATF!$S$13,VLOOKUP($AS$1,Grunnbeløpstabell!$A$2:$L$128,3,FALSE))/100)))/100,1)*100,0)</f>
        <v>703800</v>
      </c>
      <c r="AT18" s="66">
        <f>IFERROR(MROUND((AS18+(AS18*(IF(Grunnbeløpstabell!$G$1&lt;&gt;"Egendefinert årlig prisstigning",ATF!$S$13,VLOOKUP($AT$1,Grunnbeløpstabell!$A$2:$L$128,3,FALSE))/100)))/100,1)*100,0)</f>
        <v>726100</v>
      </c>
      <c r="AU18" s="66">
        <f>IFERROR(MROUND((AT18+(AT18*(IF(Grunnbeløpstabell!$G$1&lt;&gt;"Egendefinert årlig prisstigning",ATF!$S$13,VLOOKUP($AU$1,Grunnbeløpstabell!$A$2:$L$128,3,FALSE))/100)))/100,1)*100,0)</f>
        <v>749100</v>
      </c>
      <c r="AV18" s="66">
        <f>IFERROR(MROUND((AU18+(AU18*(IF(Grunnbeløpstabell!$G$1&lt;&gt;"Egendefinert årlig prisstigning",ATF!$S$13,VLOOKUP($AV$1,Grunnbeløpstabell!$A$2:$L$128,3,FALSE))/100)))/100,1)*100,0)</f>
        <v>772800</v>
      </c>
      <c r="AW18" s="66">
        <f>IFERROR(MROUND((AV18+(AV18*(IF(Grunnbeløpstabell!$G$1&lt;&gt;"Egendefinert årlig prisstigning",ATF!$S$13,VLOOKUP($AW$1,Grunnbeløpstabell!$A$2:$L$128,3,FALSE))/100)))/100,1)*100,0)</f>
        <v>797300</v>
      </c>
      <c r="AX18" s="66">
        <f>IFERROR(MROUND((AW18+(AW18*(IF(Grunnbeløpstabell!$G$1&lt;&gt;"Egendefinert årlig prisstigning",ATF!$S$13,VLOOKUP($AX$1,Grunnbeløpstabell!$A$2:$L$128,3,FALSE))/100)))/100,1)*100,0)</f>
        <v>822600</v>
      </c>
      <c r="AY18" s="66">
        <f>IFERROR(MROUND((AX18+(AX18*(IF(Grunnbeløpstabell!$G$1&lt;&gt;"Egendefinert årlig prisstigning",ATF!$S$13,VLOOKUP($AY$1,Grunnbeløpstabell!$A$2:$L$128,3,FALSE))/100)))/100,1)*100,0)</f>
        <v>848700</v>
      </c>
      <c r="AZ18" s="66">
        <f>IFERROR(MROUND((AY18+(AY18*(IF(Grunnbeløpstabell!$G$1&lt;&gt;"Egendefinert årlig prisstigning",ATF!$S$13,VLOOKUP($AZ$1,Grunnbeløpstabell!$A$2:$L$128,3,FALSE))/100)))/100,1)*100,0)</f>
        <v>875600</v>
      </c>
      <c r="BA18" s="66">
        <f>IFERROR(MROUND((AZ18+(AZ18*(IF(Grunnbeløpstabell!$G$1&lt;&gt;"Egendefinert årlig prisstigning",ATF!$S$13,VLOOKUP($BA$1,Grunnbeløpstabell!$A$2:$L$128,3,FALSE))/100)))/100,1)*100,0)</f>
        <v>903400</v>
      </c>
      <c r="BB18" s="66">
        <f>IFERROR(MROUND((BA18+(BA18*(IF(Grunnbeløpstabell!$G$1&lt;&gt;"Egendefinert årlig prisstigning",ATF!$S$13,VLOOKUP($BB$1,Grunnbeløpstabell!$A$2:$L$128,3,FALSE))/100)))/100,1)*100,0)</f>
        <v>932000</v>
      </c>
      <c r="BC18" s="66">
        <f>IFERROR(MROUND((BB18+(BB18*(IF(Grunnbeløpstabell!$G$1&lt;&gt;"Egendefinert årlig prisstigning",ATF!$S$13,VLOOKUP($BC$1,Grunnbeløpstabell!$A$2:$L$128,3,FALSE))/100)))/100,1)*100,0)</f>
        <v>961500</v>
      </c>
      <c r="BD18" s="66">
        <f>IFERROR(MROUND((BC18+(BC18*(IF(Grunnbeløpstabell!$G$1&lt;&gt;"Egendefinert årlig prisstigning",ATF!$S$13,VLOOKUP($BD$1,Grunnbeløpstabell!$A$2:$L$128,3,FALSE))/100)))/100,1)*100,0)</f>
        <v>992000</v>
      </c>
      <c r="BE18" s="66">
        <f>IFERROR(MROUND((BD18+(BD18*(IF(Grunnbeløpstabell!$G$1&lt;&gt;"Egendefinert årlig prisstigning",ATF!$S$13,VLOOKUP($BE$1,Grunnbeløpstabell!$A$2:$L$128,3,FALSE))/100)))/100,1)*100,0)</f>
        <v>1023400</v>
      </c>
      <c r="BF18" s="66">
        <f>IFERROR(MROUND((BE18+(BE18*(IF(Grunnbeløpstabell!$G$1&lt;&gt;"Egendefinert årlig prisstigning",ATF!$S$13,VLOOKUP($BF$1,Grunnbeløpstabell!$A$2:$L$128,3,FALSE))/100)))/100,1)*100,0)</f>
        <v>1055800</v>
      </c>
      <c r="BG18" s="66">
        <f>IFERROR(MROUND((BF18+(BF18*(IF(Grunnbeløpstabell!$G$1&lt;&gt;"Egendefinert årlig prisstigning",ATF!$S$13,VLOOKUP($BG$1,Grunnbeløpstabell!$A$2:$L$128,3,FALSE))/100)))/100,1)*100,0)</f>
        <v>1089300</v>
      </c>
      <c r="BH18" s="66">
        <f>IFERROR(MROUND((BG18+(BG18*(IF(Grunnbeløpstabell!$G$1&lt;&gt;"Egendefinert årlig prisstigning",ATF!$S$13,VLOOKUP($BH$1,Grunnbeløpstabell!$A$2:$L$128,3,FALSE))/100)))/100,1)*100,0)</f>
        <v>1123800</v>
      </c>
      <c r="BI18" s="66">
        <f>IFERROR(MROUND((BH18+(BH18*(IF(Grunnbeløpstabell!$G$1&lt;&gt;"Egendefinert årlig prisstigning",ATF!$S$13,VLOOKUP($BI$1,Grunnbeløpstabell!$A$2:$L$128,3,FALSE))/100)))/100,1)*100,0)</f>
        <v>1159400</v>
      </c>
      <c r="BJ18" s="66">
        <f>IFERROR(MROUND((BI18+(BI18*(IF(Grunnbeløpstabell!$G$1&lt;&gt;"Egendefinert årlig prisstigning",ATF!$S$13,VLOOKUP($BJ$1,Grunnbeløpstabell!$A$2:$L$128,3,FALSE))/100)))/100,1)*100,0)</f>
        <v>1196200</v>
      </c>
      <c r="BK18" s="66">
        <f>IFERROR(MROUND((BJ18+(BJ18*(IF(Grunnbeløpstabell!$G$1&lt;&gt;"Egendefinert årlig prisstigning",ATF!$S$13,VLOOKUP($BK$1,Grunnbeløpstabell!$A$2:$L$128,3,FALSE))/100)))/100,1)*100,0)</f>
        <v>1234100</v>
      </c>
      <c r="BL18" s="66">
        <f>IFERROR(MROUND((BK18+(BK18*(IF(Grunnbeløpstabell!$G$1&lt;&gt;"Egendefinert årlig prisstigning",ATF!$S$13,VLOOKUP($BL$1,Grunnbeløpstabell!$A$2:$L$128,3,FALSE))/100)))/100,1)*100,0)</f>
        <v>1273200</v>
      </c>
      <c r="BM18" s="66">
        <f>IFERROR(MROUND((BL18+(BL18*(IF(Grunnbeløpstabell!$G$1&lt;&gt;"Egendefinert årlig prisstigning",ATF!$S$13,VLOOKUP($BM$1,Grunnbeløpstabell!$A$2:$L$128,3,FALSE))/100)))/100,1)*100,0)</f>
        <v>1313600</v>
      </c>
      <c r="BN18" s="66">
        <f>IFERROR(MROUND((BM18+(BM18*(IF(Grunnbeløpstabell!$G$1&lt;&gt;"Egendefinert årlig prisstigning",ATF!$S$13,VLOOKUP($BN$1,Grunnbeløpstabell!$A$2:$L$128,3,FALSE))/100)))/100,1)*100,0)</f>
        <v>1355200</v>
      </c>
      <c r="BO18" s="66">
        <f>IFERROR(MROUND((BN18+(BN18*(IF(Grunnbeløpstabell!$G$1&lt;&gt;"Egendefinert årlig prisstigning",ATF!$S$13,VLOOKUP($BO$1,Grunnbeløpstabell!$A$2:$L$128,3,FALSE))/100)))/100,1)*100,0)</f>
        <v>1398200</v>
      </c>
      <c r="BP18" s="66">
        <f>IFERROR(MROUND((BO18+(BO18*(IF(Grunnbeløpstabell!$G$1&lt;&gt;"Egendefinert årlig prisstigning",ATF!$S$13,VLOOKUP($BP$1,Grunnbeløpstabell!$A$2:$L$128,3,FALSE))/100)))/100,1)*100,0)</f>
        <v>1442500</v>
      </c>
      <c r="BQ18" s="66">
        <f>IFERROR(MROUND((BP18+(BP18*(IF(Grunnbeløpstabell!$G$1&lt;&gt;"Egendefinert årlig prisstigning",ATF!$S$13,VLOOKUP($BQ$1,Grunnbeløpstabell!$A$2:$L$128,3,FALSE))/100)))/100,1)*100,0)</f>
        <v>1488200</v>
      </c>
      <c r="BR18" s="66">
        <f>IFERROR(MROUND((BQ18+(BQ18*(IF(Grunnbeløpstabell!$G$1&lt;&gt;"Egendefinert årlig prisstigning",ATF!$S$13,VLOOKUP($BR$1,Grunnbeløpstabell!$A$2:$L$128,3,FALSE))/100)))/100,1)*100,0)</f>
        <v>1535400</v>
      </c>
      <c r="BS18" s="66">
        <f>IFERROR(MROUND((BR18+(BR18*(IF(Grunnbeløpstabell!$G$1&lt;&gt;"Egendefinert årlig prisstigning",ATF!$S$13,VLOOKUP($BS$1,Grunnbeløpstabell!$A$2:$L$128,3,FALSE))/100)))/100,1)*100,0)</f>
        <v>1584100</v>
      </c>
      <c r="BT18" s="66">
        <f>IFERROR(MROUND((BS18+(BS18*(IF(Grunnbeløpstabell!$G$1&lt;&gt;"Egendefinert årlig prisstigning",ATF!$S$13,VLOOKUP($BT$1,Grunnbeløpstabell!$A$2:$L$128,3,FALSE))/100)))/100,1)*100,0)</f>
        <v>1634300</v>
      </c>
      <c r="BU18" s="66">
        <f>IFERROR(MROUND((BT18+(BT18*(IF(Grunnbeløpstabell!$G$1&lt;&gt;"Egendefinert årlig prisstigning",ATF!$S$13,VLOOKUP($BU$1,Grunnbeløpstabell!$A$2:$L$128,3,FALSE))/100)))/100,1)*100,0)</f>
        <v>1686100</v>
      </c>
      <c r="BV18" s="66">
        <f>IFERROR(MROUND((BU18+(BU18*(IF(Grunnbeløpstabell!$G$1&lt;&gt;"Egendefinert årlig prisstigning",ATF!$S$13,VLOOKUP($BV$1,Grunnbeløpstabell!$A$2:$L$128,3,FALSE))/100)))/100,1)*100,0)</f>
        <v>1739500</v>
      </c>
      <c r="BW18" s="66">
        <f>IFERROR(MROUND((BV18+(BV18*(IF(Grunnbeløpstabell!$G$1&lt;&gt;"Egendefinert årlig prisstigning",ATF!$S$13,VLOOKUP($BW$1,Grunnbeløpstabell!$A$2:$L$128,3,FALSE))/100)))/100,1)*100,0)</f>
        <v>1794600</v>
      </c>
      <c r="BX18" s="66">
        <f>IFERROR(MROUND((BW18+(BW18*(IF(Grunnbeløpstabell!$G$1&lt;&gt;"Egendefinert årlig prisstigning",ATF!$S$13,VLOOKUP($BX$1,Grunnbeløpstabell!$A$2:$L$128,3,FALSE))/100)))/100,1)*100,0)</f>
        <v>1851500</v>
      </c>
      <c r="BY18" s="66">
        <f>IFERROR(MROUND((BX18+(BX18*(IF(Grunnbeløpstabell!$G$1&lt;&gt;"Egendefinert årlig prisstigning",ATF!$S$13,VLOOKUP($BY$1,Grunnbeløpstabell!$A$2:$L$128,3,FALSE))/100)))/100,1)*100,0)</f>
        <v>1910200</v>
      </c>
      <c r="BZ18" s="66">
        <f>IFERROR(MROUND((BY18+(BY18*(IF(Grunnbeløpstabell!$G$1&lt;&gt;"Egendefinert årlig prisstigning",ATF!$S$13,VLOOKUP($BZ$1,Grunnbeløpstabell!$A$2:$L$128,3,FALSE))/100)))/100,1)*100,0)</f>
        <v>1970800</v>
      </c>
      <c r="CA18" s="66">
        <f>IFERROR(MROUND((BZ18+(BZ18*(IF(Grunnbeløpstabell!$G$1&lt;&gt;"Egendefinert årlig prisstigning",ATF!$S$13,VLOOKUP($CA$1,Grunnbeløpstabell!$A$2:$L$128,3,FALSE))/100)))/100,1)*100,0)</f>
        <v>2033300</v>
      </c>
      <c r="CB18" s="66">
        <f>IFERROR(MROUND((CA18+(CA18*(IF(Grunnbeløpstabell!$G$1&lt;&gt;"Egendefinert årlig prisstigning",ATF!$S$13,VLOOKUP($CB$1,Grunnbeløpstabell!$A$2:$L$128,3,FALSE))/100)))/100,1)*100,0)</f>
        <v>2097800</v>
      </c>
      <c r="CC18" s="66">
        <f>IFERROR(MROUND((CB18+(CB18*(IF(Grunnbeløpstabell!$G$1&lt;&gt;"Egendefinert årlig prisstigning",ATF!$S$13,VLOOKUP($CC$1,Grunnbeløpstabell!$A$2:$L$128,3,FALSE))/100)))/100,1)*100,0)</f>
        <v>2164300</v>
      </c>
      <c r="CD18" s="66">
        <f>IFERROR(MROUND((CC18+(CC18*(IF(Grunnbeløpstabell!$G$1&lt;&gt;"Egendefinert årlig prisstigning",ATF!$S$13,VLOOKUP($CD$1,Grunnbeløpstabell!$A$2:$L$128,3,FALSE))/100)))/100,1)*100,0)</f>
        <v>2232900</v>
      </c>
      <c r="CE18" s="66">
        <f>IFERROR(MROUND((CD18+(CD18*(IF(Grunnbeløpstabell!$G$1&lt;&gt;"Egendefinert årlig prisstigning",ATF!$S$13,VLOOKUP($CE$1,Grunnbeløpstabell!$A$2:$L$128,3,FALSE))/100)))/100,1)*100,0)</f>
        <v>2303700</v>
      </c>
      <c r="CF18" s="66">
        <f>IFERROR(MROUND((CE18+(CE18*(IF(Grunnbeløpstabell!$G$1&lt;&gt;"Egendefinert årlig prisstigning",ATF!$S$13,VLOOKUP($CF$1,Grunnbeløpstabell!$A$2:$L$128,3,FALSE))/100)))/100,1)*100,0)</f>
        <v>2376700</v>
      </c>
      <c r="CG18" s="66">
        <f>IFERROR(MROUND((CF18+(CF18*(IF(Grunnbeløpstabell!$G$1&lt;&gt;"Egendefinert årlig prisstigning",ATF!$S$13,VLOOKUP($CG$1,Grunnbeløpstabell!$A$2:$L$128,3,FALSE))/100)))/100,1)*100,0)</f>
        <v>2452000</v>
      </c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</row>
    <row r="19" spans="1:147">
      <c r="A19" s="159">
        <v>36</v>
      </c>
      <c r="B19" s="160">
        <v>246400</v>
      </c>
      <c r="C19" s="215">
        <v>256400</v>
      </c>
      <c r="D19" s="160">
        <v>256400</v>
      </c>
      <c r="E19" s="215">
        <v>256400</v>
      </c>
      <c r="F19" s="160">
        <v>263600</v>
      </c>
      <c r="G19" s="215">
        <v>271800</v>
      </c>
      <c r="H19" s="160">
        <v>271800</v>
      </c>
      <c r="I19" s="215">
        <v>278900</v>
      </c>
      <c r="J19" s="160">
        <v>279000</v>
      </c>
      <c r="K19" s="215">
        <v>288000</v>
      </c>
      <c r="L19" s="160">
        <v>292300</v>
      </c>
      <c r="M19" s="215">
        <v>308300</v>
      </c>
      <c r="N19" s="160">
        <v>310700</v>
      </c>
      <c r="O19" s="215">
        <v>320400</v>
      </c>
      <c r="P19" s="160">
        <v>327600</v>
      </c>
      <c r="Q19" s="215">
        <v>339600</v>
      </c>
      <c r="R19" s="160">
        <v>344000</v>
      </c>
      <c r="S19" s="215">
        <v>351200</v>
      </c>
      <c r="T19" s="160">
        <v>351900</v>
      </c>
      <c r="U19" s="215">
        <v>355900</v>
      </c>
      <c r="V19" s="160">
        <v>357100</v>
      </c>
      <c r="W19" s="215">
        <v>362200</v>
      </c>
      <c r="X19" s="160">
        <v>367100</v>
      </c>
      <c r="Y19" s="215">
        <v>368700</v>
      </c>
      <c r="Z19" s="160">
        <v>377500</v>
      </c>
      <c r="AA19" s="215">
        <v>387500</v>
      </c>
      <c r="AB19" s="160">
        <v>418500</v>
      </c>
      <c r="AC19" s="66">
        <f>IFERROR(MROUND((AB19+(AB19*(IF(Grunnbeløpstabell!$G$1&lt;&gt;"Egendefinert årlig prisstigning",ATF!$S$13,VLOOKUP($AC$1,Grunnbeløpstabell!$A$2:$L$128,3,FALSE))/100)))/100,1)*100,0)</f>
        <v>431800</v>
      </c>
      <c r="AD19" s="66">
        <f>IFERROR(MROUND((AC19+(AC19*(IF(Grunnbeløpstabell!$G$1&lt;&gt;"Egendefinert årlig prisstigning",ATF!$S$13,VLOOKUP($AD$1,Grunnbeløpstabell!$A$2:$L$128,3,FALSE))/100)))/100,1)*100,0)</f>
        <v>445500</v>
      </c>
      <c r="AE19" s="66">
        <f>IFERROR(MROUND((AD19+(AD19*(IF(Grunnbeløpstabell!$G$1&lt;&gt;"Egendefinert årlig prisstigning",ATF!$S$13,VLOOKUP($AE$1,Grunnbeløpstabell!$A$2:$L$128,3,FALSE))/100)))/100,1)*100,0)</f>
        <v>459600</v>
      </c>
      <c r="AF19" s="66">
        <f>IFERROR(MROUND((AE19+(AE19*(IF(Grunnbeløpstabell!$G$1&lt;&gt;"Egendefinert årlig prisstigning",ATF!$S$13,VLOOKUP($AF$1,Grunnbeløpstabell!$A$2:$L$128,3,FALSE))/100)))/100,1)*100,0)</f>
        <v>474200</v>
      </c>
      <c r="AG19" s="66">
        <f>IFERROR(MROUND((AF19+(AF19*(IF(Grunnbeløpstabell!$G$1&lt;&gt;"Egendefinert årlig prisstigning",ATF!$S$13,VLOOKUP($AG$1,Grunnbeløpstabell!$A$2:$L$128,3,FALSE))/100)))/100,1)*100,0)</f>
        <v>489200</v>
      </c>
      <c r="AH19" s="66">
        <f>IFERROR(MROUND((AG19+(AG19*(IF(Grunnbeløpstabell!$G$1&lt;&gt;"Egendefinert årlig prisstigning",ATF!$S$13,VLOOKUP($AH$1,Grunnbeløpstabell!$A$2:$L$128,3,FALSE))/100)))/100,1)*100,0)</f>
        <v>504700</v>
      </c>
      <c r="AI19" s="66">
        <f>IFERROR(MROUND((AH19+(AH19*(IF(Grunnbeløpstabell!$G$1&lt;&gt;"Egendefinert årlig prisstigning",ATF!$S$13,VLOOKUP($AI$1,Grunnbeløpstabell!$A$2:$L$128,3,FALSE))/100)))/100,1)*100,0)</f>
        <v>520700</v>
      </c>
      <c r="AJ19" s="66">
        <f>IFERROR(MROUND((AI19+(AI19*(IF(Grunnbeløpstabell!$G$1&lt;&gt;"Egendefinert årlig prisstigning",ATF!$S$13,VLOOKUP($AJ$1,Grunnbeløpstabell!$A$2:$L$128,3,FALSE))/100)))/100,1)*100,0)</f>
        <v>537200</v>
      </c>
      <c r="AK19" s="66">
        <f>IFERROR(MROUND((AJ19+(AJ19*(IF(Grunnbeløpstabell!$G$1&lt;&gt;"Egendefinert årlig prisstigning",ATF!$S$13,VLOOKUP($AK$1,Grunnbeløpstabell!$A$2:$L$128,3,FALSE))/100)))/100,1)*100,0)</f>
        <v>554200</v>
      </c>
      <c r="AL19" s="66">
        <f>IFERROR(MROUND((AK19+(AK19*(IF(Grunnbeløpstabell!$G$1&lt;&gt;"Egendefinert årlig prisstigning",ATF!$S$13,VLOOKUP($AL$1,Grunnbeløpstabell!$A$2:$L$128,3,FALSE))/100)))/100,1)*100,0)</f>
        <v>571800</v>
      </c>
      <c r="AM19" s="66">
        <f>IFERROR(MROUND((AL19+(AL19*(IF(Grunnbeløpstabell!$G$1&lt;&gt;"Egendefinert årlig prisstigning",ATF!$S$13,VLOOKUP($AM$1,Grunnbeløpstabell!$A$2:$L$128,3,FALSE))/100)))/100,1)*100,0)</f>
        <v>589900</v>
      </c>
      <c r="AN19" s="66">
        <f>IFERROR(MROUND((AM19+(AM19*(IF(Grunnbeløpstabell!$G$1&lt;&gt;"Egendefinert årlig prisstigning",ATF!$S$13,VLOOKUP($AN$1,Grunnbeløpstabell!$A$2:$L$128,3,FALSE))/100)))/100,1)*100,0)</f>
        <v>608600</v>
      </c>
      <c r="AO19" s="66">
        <f>IFERROR(MROUND((AN19+(AN19*(IF(Grunnbeløpstabell!$G$1&lt;&gt;"Egendefinert årlig prisstigning",ATF!$S$13,VLOOKUP($AO$1,Grunnbeløpstabell!$A$2:$L$128,3,FALSE))/100)))/100,1)*100,0)</f>
        <v>627900</v>
      </c>
      <c r="AP19" s="66">
        <f>IFERROR(MROUND((AO19+(AO19*(IF(Grunnbeløpstabell!$G$1&lt;&gt;"Egendefinert årlig prisstigning",ATF!$S$13,VLOOKUP($AP$1,Grunnbeløpstabell!$A$2:$L$128,3,FALSE))/100)))/100,1)*100,0)</f>
        <v>647800</v>
      </c>
      <c r="AQ19" s="66">
        <f>IFERROR(MROUND((AP19+(AP19*(IF(Grunnbeløpstabell!$G$1&lt;&gt;"Egendefinert årlig prisstigning",ATF!$S$13,VLOOKUP($AQ$1,Grunnbeløpstabell!$A$2:$L$128,3,FALSE))/100)))/100,1)*100,0)</f>
        <v>668300</v>
      </c>
      <c r="AR19" s="66">
        <f>IFERROR(MROUND((AQ19+(AQ19*(IF(Grunnbeløpstabell!$G$1&lt;&gt;"Egendefinert årlig prisstigning",ATF!$S$13,VLOOKUP($AR$1,Grunnbeløpstabell!$A$2:$L$128,3,FALSE))/100)))/100,1)*100,0)</f>
        <v>689500</v>
      </c>
      <c r="AS19" s="66">
        <f>IFERROR(MROUND((AR19+(AR19*(IF(Grunnbeløpstabell!$G$1&lt;&gt;"Egendefinert årlig prisstigning",ATF!$S$13,VLOOKUP($AS$1,Grunnbeløpstabell!$A$2:$L$128,3,FALSE))/100)))/100,1)*100,0)</f>
        <v>711400</v>
      </c>
      <c r="AT19" s="66">
        <f>IFERROR(MROUND((AS19+(AS19*(IF(Grunnbeløpstabell!$G$1&lt;&gt;"Egendefinert årlig prisstigning",ATF!$S$13,VLOOKUP($AT$1,Grunnbeløpstabell!$A$2:$L$128,3,FALSE))/100)))/100,1)*100,0)</f>
        <v>734000</v>
      </c>
      <c r="AU19" s="66">
        <f>IFERROR(MROUND((AT19+(AT19*(IF(Grunnbeløpstabell!$G$1&lt;&gt;"Egendefinert årlig prisstigning",ATF!$S$13,VLOOKUP($AU$1,Grunnbeløpstabell!$A$2:$L$128,3,FALSE))/100)))/100,1)*100,0)</f>
        <v>757300</v>
      </c>
      <c r="AV19" s="66">
        <f>IFERROR(MROUND((AU19+(AU19*(IF(Grunnbeløpstabell!$G$1&lt;&gt;"Egendefinert årlig prisstigning",ATF!$S$13,VLOOKUP($AV$1,Grunnbeløpstabell!$A$2:$L$128,3,FALSE))/100)))/100,1)*100,0)</f>
        <v>781300</v>
      </c>
      <c r="AW19" s="66">
        <f>IFERROR(MROUND((AV19+(AV19*(IF(Grunnbeløpstabell!$G$1&lt;&gt;"Egendefinert årlig prisstigning",ATF!$S$13,VLOOKUP($AW$1,Grunnbeløpstabell!$A$2:$L$128,3,FALSE))/100)))/100,1)*100,0)</f>
        <v>806100</v>
      </c>
      <c r="AX19" s="66">
        <f>IFERROR(MROUND((AW19+(AW19*(IF(Grunnbeløpstabell!$G$1&lt;&gt;"Egendefinert årlig prisstigning",ATF!$S$13,VLOOKUP($AX$1,Grunnbeløpstabell!$A$2:$L$128,3,FALSE))/100)))/100,1)*100,0)</f>
        <v>831700</v>
      </c>
      <c r="AY19" s="66">
        <f>IFERROR(MROUND((AX19+(AX19*(IF(Grunnbeløpstabell!$G$1&lt;&gt;"Egendefinert årlig prisstigning",ATF!$S$13,VLOOKUP($AY$1,Grunnbeløpstabell!$A$2:$L$128,3,FALSE))/100)))/100,1)*100,0)</f>
        <v>858100</v>
      </c>
      <c r="AZ19" s="66">
        <f>IFERROR(MROUND((AY19+(AY19*(IF(Grunnbeløpstabell!$G$1&lt;&gt;"Egendefinert årlig prisstigning",ATF!$S$13,VLOOKUP($AZ$1,Grunnbeløpstabell!$A$2:$L$128,3,FALSE))/100)))/100,1)*100,0)</f>
        <v>885300</v>
      </c>
      <c r="BA19" s="66">
        <f>IFERROR(MROUND((AZ19+(AZ19*(IF(Grunnbeløpstabell!$G$1&lt;&gt;"Egendefinert årlig prisstigning",ATF!$S$13,VLOOKUP($BA$1,Grunnbeløpstabell!$A$2:$L$128,3,FALSE))/100)))/100,1)*100,0)</f>
        <v>913400</v>
      </c>
      <c r="BB19" s="66">
        <f>IFERROR(MROUND((BA19+(BA19*(IF(Grunnbeløpstabell!$G$1&lt;&gt;"Egendefinert årlig prisstigning",ATF!$S$13,VLOOKUP($BB$1,Grunnbeløpstabell!$A$2:$L$128,3,FALSE))/100)))/100,1)*100,0)</f>
        <v>942400</v>
      </c>
      <c r="BC19" s="66">
        <f>IFERROR(MROUND((BB19+(BB19*(IF(Grunnbeløpstabell!$G$1&lt;&gt;"Egendefinert årlig prisstigning",ATF!$S$13,VLOOKUP($BC$1,Grunnbeløpstabell!$A$2:$L$128,3,FALSE))/100)))/100,1)*100,0)</f>
        <v>972300</v>
      </c>
      <c r="BD19" s="66">
        <f>IFERROR(MROUND((BC19+(BC19*(IF(Grunnbeløpstabell!$G$1&lt;&gt;"Egendefinert årlig prisstigning",ATF!$S$13,VLOOKUP($BD$1,Grunnbeløpstabell!$A$2:$L$128,3,FALSE))/100)))/100,1)*100,0)</f>
        <v>1003100</v>
      </c>
      <c r="BE19" s="66">
        <f>IFERROR(MROUND((BD19+(BD19*(IF(Grunnbeløpstabell!$G$1&lt;&gt;"Egendefinert årlig prisstigning",ATF!$S$13,VLOOKUP($BE$1,Grunnbeløpstabell!$A$2:$L$128,3,FALSE))/100)))/100,1)*100,0)</f>
        <v>1034900</v>
      </c>
      <c r="BF19" s="66">
        <f>IFERROR(MROUND((BE19+(BE19*(IF(Grunnbeløpstabell!$G$1&lt;&gt;"Egendefinert årlig prisstigning",ATF!$S$13,VLOOKUP($BF$1,Grunnbeløpstabell!$A$2:$L$128,3,FALSE))/100)))/100,1)*100,0)</f>
        <v>1067700</v>
      </c>
      <c r="BG19" s="66">
        <f>IFERROR(MROUND((BF19+(BF19*(IF(Grunnbeløpstabell!$G$1&lt;&gt;"Egendefinert årlig prisstigning",ATF!$S$13,VLOOKUP($BG$1,Grunnbeløpstabell!$A$2:$L$128,3,FALSE))/100)))/100,1)*100,0)</f>
        <v>1101500</v>
      </c>
      <c r="BH19" s="66">
        <f>IFERROR(MROUND((BG19+(BG19*(IF(Grunnbeløpstabell!$G$1&lt;&gt;"Egendefinert årlig prisstigning",ATF!$S$13,VLOOKUP($BH$1,Grunnbeløpstabell!$A$2:$L$128,3,FALSE))/100)))/100,1)*100,0)</f>
        <v>1136400</v>
      </c>
      <c r="BI19" s="66">
        <f>IFERROR(MROUND((BH19+(BH19*(IF(Grunnbeløpstabell!$G$1&lt;&gt;"Egendefinert årlig prisstigning",ATF!$S$13,VLOOKUP($BI$1,Grunnbeløpstabell!$A$2:$L$128,3,FALSE))/100)))/100,1)*100,0)</f>
        <v>1172400</v>
      </c>
      <c r="BJ19" s="66">
        <f>IFERROR(MROUND((BI19+(BI19*(IF(Grunnbeløpstabell!$G$1&lt;&gt;"Egendefinert årlig prisstigning",ATF!$S$13,VLOOKUP($BJ$1,Grunnbeløpstabell!$A$2:$L$128,3,FALSE))/100)))/100,1)*100,0)</f>
        <v>1209600</v>
      </c>
      <c r="BK19" s="66">
        <f>IFERROR(MROUND((BJ19+(BJ19*(IF(Grunnbeløpstabell!$G$1&lt;&gt;"Egendefinert årlig prisstigning",ATF!$S$13,VLOOKUP($BK$1,Grunnbeløpstabell!$A$2:$L$128,3,FALSE))/100)))/100,1)*100,0)</f>
        <v>1247900</v>
      </c>
      <c r="BL19" s="66">
        <f>IFERROR(MROUND((BK19+(BK19*(IF(Grunnbeløpstabell!$G$1&lt;&gt;"Egendefinert årlig prisstigning",ATF!$S$13,VLOOKUP($BL$1,Grunnbeløpstabell!$A$2:$L$128,3,FALSE))/100)))/100,1)*100,0)</f>
        <v>1287500</v>
      </c>
      <c r="BM19" s="66">
        <f>IFERROR(MROUND((BL19+(BL19*(IF(Grunnbeløpstabell!$G$1&lt;&gt;"Egendefinert årlig prisstigning",ATF!$S$13,VLOOKUP($BM$1,Grunnbeløpstabell!$A$2:$L$128,3,FALSE))/100)))/100,1)*100,0)</f>
        <v>1328300</v>
      </c>
      <c r="BN19" s="66">
        <f>IFERROR(MROUND((BM19+(BM19*(IF(Grunnbeløpstabell!$G$1&lt;&gt;"Egendefinert årlig prisstigning",ATF!$S$13,VLOOKUP($BN$1,Grunnbeløpstabell!$A$2:$L$128,3,FALSE))/100)))/100,1)*100,0)</f>
        <v>1370400</v>
      </c>
      <c r="BO19" s="66">
        <f>IFERROR(MROUND((BN19+(BN19*(IF(Grunnbeløpstabell!$G$1&lt;&gt;"Egendefinert årlig prisstigning",ATF!$S$13,VLOOKUP($BO$1,Grunnbeløpstabell!$A$2:$L$128,3,FALSE))/100)))/100,1)*100,0)</f>
        <v>1413800</v>
      </c>
      <c r="BP19" s="66">
        <f>IFERROR(MROUND((BO19+(BO19*(IF(Grunnbeløpstabell!$G$1&lt;&gt;"Egendefinert årlig prisstigning",ATF!$S$13,VLOOKUP($BP$1,Grunnbeløpstabell!$A$2:$L$128,3,FALSE))/100)))/100,1)*100,0)</f>
        <v>1458600</v>
      </c>
      <c r="BQ19" s="66">
        <f>IFERROR(MROUND((BP19+(BP19*(IF(Grunnbeløpstabell!$G$1&lt;&gt;"Egendefinert årlig prisstigning",ATF!$S$13,VLOOKUP($BQ$1,Grunnbeløpstabell!$A$2:$L$128,3,FALSE))/100)))/100,1)*100,0)</f>
        <v>1504800</v>
      </c>
      <c r="BR19" s="66">
        <f>IFERROR(MROUND((BQ19+(BQ19*(IF(Grunnbeløpstabell!$G$1&lt;&gt;"Egendefinert årlig prisstigning",ATF!$S$13,VLOOKUP($BR$1,Grunnbeløpstabell!$A$2:$L$128,3,FALSE))/100)))/100,1)*100,0)</f>
        <v>1552500</v>
      </c>
      <c r="BS19" s="66">
        <f>IFERROR(MROUND((BR19+(BR19*(IF(Grunnbeløpstabell!$G$1&lt;&gt;"Egendefinert årlig prisstigning",ATF!$S$13,VLOOKUP($BS$1,Grunnbeløpstabell!$A$2:$L$128,3,FALSE))/100)))/100,1)*100,0)</f>
        <v>1601700</v>
      </c>
      <c r="BT19" s="66">
        <f>IFERROR(MROUND((BS19+(BS19*(IF(Grunnbeløpstabell!$G$1&lt;&gt;"Egendefinert årlig prisstigning",ATF!$S$13,VLOOKUP($BT$1,Grunnbeløpstabell!$A$2:$L$128,3,FALSE))/100)))/100,1)*100,0)</f>
        <v>1652500</v>
      </c>
      <c r="BU19" s="66">
        <f>IFERROR(MROUND((BT19+(BT19*(IF(Grunnbeløpstabell!$G$1&lt;&gt;"Egendefinert årlig prisstigning",ATF!$S$13,VLOOKUP($BU$1,Grunnbeløpstabell!$A$2:$L$128,3,FALSE))/100)))/100,1)*100,0)</f>
        <v>1704900</v>
      </c>
      <c r="BV19" s="66">
        <f>IFERROR(MROUND((BU19+(BU19*(IF(Grunnbeløpstabell!$G$1&lt;&gt;"Egendefinert årlig prisstigning",ATF!$S$13,VLOOKUP($BV$1,Grunnbeløpstabell!$A$2:$L$128,3,FALSE))/100)))/100,1)*100,0)</f>
        <v>1758900</v>
      </c>
      <c r="BW19" s="66">
        <f>IFERROR(MROUND((BV19+(BV19*(IF(Grunnbeløpstabell!$G$1&lt;&gt;"Egendefinert årlig prisstigning",ATF!$S$13,VLOOKUP($BW$1,Grunnbeløpstabell!$A$2:$L$128,3,FALSE))/100)))/100,1)*100,0)</f>
        <v>1814700</v>
      </c>
      <c r="BX19" s="66">
        <f>IFERROR(MROUND((BW19+(BW19*(IF(Grunnbeløpstabell!$G$1&lt;&gt;"Egendefinert årlig prisstigning",ATF!$S$13,VLOOKUP($BX$1,Grunnbeløpstabell!$A$2:$L$128,3,FALSE))/100)))/100,1)*100,0)</f>
        <v>1872200</v>
      </c>
      <c r="BY19" s="66">
        <f>IFERROR(MROUND((BX19+(BX19*(IF(Grunnbeløpstabell!$G$1&lt;&gt;"Egendefinert årlig prisstigning",ATF!$S$13,VLOOKUP($BY$1,Grunnbeløpstabell!$A$2:$L$128,3,FALSE))/100)))/100,1)*100,0)</f>
        <v>1931500</v>
      </c>
      <c r="BZ19" s="66">
        <f>IFERROR(MROUND((BY19+(BY19*(IF(Grunnbeløpstabell!$G$1&lt;&gt;"Egendefinert årlig prisstigning",ATF!$S$13,VLOOKUP($BZ$1,Grunnbeløpstabell!$A$2:$L$128,3,FALSE))/100)))/100,1)*100,0)</f>
        <v>1992700</v>
      </c>
      <c r="CA19" s="66">
        <f>IFERROR(MROUND((BZ19+(BZ19*(IF(Grunnbeløpstabell!$G$1&lt;&gt;"Egendefinert årlig prisstigning",ATF!$S$13,VLOOKUP($CA$1,Grunnbeløpstabell!$A$2:$L$128,3,FALSE))/100)))/100,1)*100,0)</f>
        <v>2055900</v>
      </c>
      <c r="CB19" s="66">
        <f>IFERROR(MROUND((CA19+(CA19*(IF(Grunnbeløpstabell!$G$1&lt;&gt;"Egendefinert årlig prisstigning",ATF!$S$13,VLOOKUP($CB$1,Grunnbeløpstabell!$A$2:$L$128,3,FALSE))/100)))/100,1)*100,0)</f>
        <v>2121100</v>
      </c>
      <c r="CC19" s="66">
        <f>IFERROR(MROUND((CB19+(CB19*(IF(Grunnbeløpstabell!$G$1&lt;&gt;"Egendefinert årlig prisstigning",ATF!$S$13,VLOOKUP($CC$1,Grunnbeløpstabell!$A$2:$L$128,3,FALSE))/100)))/100,1)*100,0)</f>
        <v>2188300</v>
      </c>
      <c r="CD19" s="66">
        <f>IFERROR(MROUND((CC19+(CC19*(IF(Grunnbeløpstabell!$G$1&lt;&gt;"Egendefinert årlig prisstigning",ATF!$S$13,VLOOKUP($CD$1,Grunnbeløpstabell!$A$2:$L$128,3,FALSE))/100)))/100,1)*100,0)</f>
        <v>2257700</v>
      </c>
      <c r="CE19" s="66">
        <f>IFERROR(MROUND((CD19+(CD19*(IF(Grunnbeløpstabell!$G$1&lt;&gt;"Egendefinert årlig prisstigning",ATF!$S$13,VLOOKUP($CE$1,Grunnbeløpstabell!$A$2:$L$128,3,FALSE))/100)))/100,1)*100,0)</f>
        <v>2329300</v>
      </c>
      <c r="CF19" s="66">
        <f>IFERROR(MROUND((CE19+(CE19*(IF(Grunnbeløpstabell!$G$1&lt;&gt;"Egendefinert årlig prisstigning",ATF!$S$13,VLOOKUP($CF$1,Grunnbeløpstabell!$A$2:$L$128,3,FALSE))/100)))/100,1)*100,0)</f>
        <v>2403100</v>
      </c>
      <c r="CG19" s="66">
        <f>IFERROR(MROUND((CF19+(CF19*(IF(Grunnbeløpstabell!$G$1&lt;&gt;"Egendefinert årlig prisstigning",ATF!$S$13,VLOOKUP($CG$1,Grunnbeløpstabell!$A$2:$L$128,3,FALSE))/100)))/100,1)*100,0)</f>
        <v>2479300</v>
      </c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</row>
    <row r="20" spans="1:147">
      <c r="A20" s="159">
        <v>37</v>
      </c>
      <c r="B20" s="160">
        <v>250600</v>
      </c>
      <c r="C20" s="215">
        <v>260600</v>
      </c>
      <c r="D20" s="160">
        <v>260600</v>
      </c>
      <c r="E20" s="215">
        <v>260600</v>
      </c>
      <c r="F20" s="160">
        <v>267800</v>
      </c>
      <c r="G20" s="215">
        <v>276100</v>
      </c>
      <c r="H20" s="160">
        <v>276100</v>
      </c>
      <c r="I20" s="215">
        <v>283300</v>
      </c>
      <c r="J20" s="160">
        <v>283300</v>
      </c>
      <c r="K20" s="215">
        <v>292300</v>
      </c>
      <c r="L20" s="160">
        <v>296600</v>
      </c>
      <c r="M20" s="215">
        <v>312600</v>
      </c>
      <c r="N20" s="160">
        <v>315000</v>
      </c>
      <c r="O20" s="215">
        <v>324700</v>
      </c>
      <c r="P20" s="160">
        <v>332000</v>
      </c>
      <c r="Q20" s="215">
        <v>344000</v>
      </c>
      <c r="R20" s="160">
        <v>348400</v>
      </c>
      <c r="S20" s="215">
        <v>355700</v>
      </c>
      <c r="T20" s="160">
        <v>356400</v>
      </c>
      <c r="U20" s="215">
        <v>360500</v>
      </c>
      <c r="V20" s="160">
        <v>361700</v>
      </c>
      <c r="W20" s="215">
        <v>366800</v>
      </c>
      <c r="X20" s="160">
        <v>371800</v>
      </c>
      <c r="Y20" s="215">
        <v>373400</v>
      </c>
      <c r="Z20" s="160">
        <v>382300</v>
      </c>
      <c r="AA20" s="215">
        <v>392300</v>
      </c>
      <c r="AB20" s="160">
        <v>423300</v>
      </c>
      <c r="AC20" s="66">
        <f>IFERROR(MROUND((AB20+(AB20*(IF(Grunnbeløpstabell!$G$1&lt;&gt;"Egendefinert årlig prisstigning",ATF!$S$13,VLOOKUP($AC$1,Grunnbeløpstabell!$A$2:$L$128,3,FALSE))/100)))/100,1)*100,0)</f>
        <v>436700</v>
      </c>
      <c r="AD20" s="66">
        <f>IFERROR(MROUND((AC20+(AC20*(IF(Grunnbeløpstabell!$G$1&lt;&gt;"Egendefinert årlig prisstigning",ATF!$S$13,VLOOKUP($AD$1,Grunnbeløpstabell!$A$2:$L$128,3,FALSE))/100)))/100,1)*100,0)</f>
        <v>450500</v>
      </c>
      <c r="AE20" s="66">
        <f>IFERROR(MROUND((AD20+(AD20*(IF(Grunnbeløpstabell!$G$1&lt;&gt;"Egendefinert årlig prisstigning",ATF!$S$13,VLOOKUP($AE$1,Grunnbeløpstabell!$A$2:$L$128,3,FALSE))/100)))/100,1)*100,0)</f>
        <v>464800</v>
      </c>
      <c r="AF20" s="66">
        <f>IFERROR(MROUND((AE20+(AE20*(IF(Grunnbeløpstabell!$G$1&lt;&gt;"Egendefinert årlig prisstigning",ATF!$S$13,VLOOKUP($AF$1,Grunnbeløpstabell!$A$2:$L$128,3,FALSE))/100)))/100,1)*100,0)</f>
        <v>479500</v>
      </c>
      <c r="AG20" s="66">
        <f>IFERROR(MROUND((AF20+(AF20*(IF(Grunnbeløpstabell!$G$1&lt;&gt;"Egendefinert årlig prisstigning",ATF!$S$13,VLOOKUP($AG$1,Grunnbeløpstabell!$A$2:$L$128,3,FALSE))/100)))/100,1)*100,0)</f>
        <v>494700</v>
      </c>
      <c r="AH20" s="66">
        <f>IFERROR(MROUND((AG20+(AG20*(IF(Grunnbeløpstabell!$G$1&lt;&gt;"Egendefinert årlig prisstigning",ATF!$S$13,VLOOKUP($AH$1,Grunnbeløpstabell!$A$2:$L$128,3,FALSE))/100)))/100,1)*100,0)</f>
        <v>510400</v>
      </c>
      <c r="AI20" s="66">
        <f>IFERROR(MROUND((AH20+(AH20*(IF(Grunnbeløpstabell!$G$1&lt;&gt;"Egendefinert årlig prisstigning",ATF!$S$13,VLOOKUP($AI$1,Grunnbeløpstabell!$A$2:$L$128,3,FALSE))/100)))/100,1)*100,0)</f>
        <v>526600</v>
      </c>
      <c r="AJ20" s="66">
        <f>IFERROR(MROUND((AI20+(AI20*(IF(Grunnbeløpstabell!$G$1&lt;&gt;"Egendefinert årlig prisstigning",ATF!$S$13,VLOOKUP($AJ$1,Grunnbeløpstabell!$A$2:$L$128,3,FALSE))/100)))/100,1)*100,0)</f>
        <v>543300</v>
      </c>
      <c r="AK20" s="66">
        <f>IFERROR(MROUND((AJ20+(AJ20*(IF(Grunnbeløpstabell!$G$1&lt;&gt;"Egendefinert årlig prisstigning",ATF!$S$13,VLOOKUP($AK$1,Grunnbeløpstabell!$A$2:$L$128,3,FALSE))/100)))/100,1)*100,0)</f>
        <v>560500</v>
      </c>
      <c r="AL20" s="66">
        <f>IFERROR(MROUND((AK20+(AK20*(IF(Grunnbeløpstabell!$G$1&lt;&gt;"Egendefinert årlig prisstigning",ATF!$S$13,VLOOKUP($AL$1,Grunnbeløpstabell!$A$2:$L$128,3,FALSE))/100)))/100,1)*100,0)</f>
        <v>578300</v>
      </c>
      <c r="AM20" s="66">
        <f>IFERROR(MROUND((AL20+(AL20*(IF(Grunnbeløpstabell!$G$1&lt;&gt;"Egendefinert årlig prisstigning",ATF!$S$13,VLOOKUP($AM$1,Grunnbeløpstabell!$A$2:$L$128,3,FALSE))/100)))/100,1)*100,0)</f>
        <v>596600</v>
      </c>
      <c r="AN20" s="66">
        <f>IFERROR(MROUND((AM20+(AM20*(IF(Grunnbeløpstabell!$G$1&lt;&gt;"Egendefinert årlig prisstigning",ATF!$S$13,VLOOKUP($AN$1,Grunnbeløpstabell!$A$2:$L$128,3,FALSE))/100)))/100,1)*100,0)</f>
        <v>615500</v>
      </c>
      <c r="AO20" s="66">
        <f>IFERROR(MROUND((AN20+(AN20*(IF(Grunnbeløpstabell!$G$1&lt;&gt;"Egendefinert årlig prisstigning",ATF!$S$13,VLOOKUP($AO$1,Grunnbeløpstabell!$A$2:$L$128,3,FALSE))/100)))/100,1)*100,0)</f>
        <v>635000</v>
      </c>
      <c r="AP20" s="66">
        <f>IFERROR(MROUND((AO20+(AO20*(IF(Grunnbeløpstabell!$G$1&lt;&gt;"Egendefinert årlig prisstigning",ATF!$S$13,VLOOKUP($AP$1,Grunnbeløpstabell!$A$2:$L$128,3,FALSE))/100)))/100,1)*100,0)</f>
        <v>655100</v>
      </c>
      <c r="AQ20" s="66">
        <f>IFERROR(MROUND((AP20+(AP20*(IF(Grunnbeløpstabell!$G$1&lt;&gt;"Egendefinert årlig prisstigning",ATF!$S$13,VLOOKUP($AQ$1,Grunnbeløpstabell!$A$2:$L$128,3,FALSE))/100)))/100,1)*100,0)</f>
        <v>675900</v>
      </c>
      <c r="AR20" s="66">
        <f>IFERROR(MROUND((AQ20+(AQ20*(IF(Grunnbeløpstabell!$G$1&lt;&gt;"Egendefinert årlig prisstigning",ATF!$S$13,VLOOKUP($AR$1,Grunnbeløpstabell!$A$2:$L$128,3,FALSE))/100)))/100,1)*100,0)</f>
        <v>697300</v>
      </c>
      <c r="AS20" s="66">
        <f>IFERROR(MROUND((AR20+(AR20*(IF(Grunnbeløpstabell!$G$1&lt;&gt;"Egendefinert årlig prisstigning",ATF!$S$13,VLOOKUP($AS$1,Grunnbeløpstabell!$A$2:$L$128,3,FALSE))/100)))/100,1)*100,0)</f>
        <v>719400</v>
      </c>
      <c r="AT20" s="66">
        <f>IFERROR(MROUND((AS20+(AS20*(IF(Grunnbeløpstabell!$G$1&lt;&gt;"Egendefinert årlig prisstigning",ATF!$S$13,VLOOKUP($AT$1,Grunnbeløpstabell!$A$2:$L$128,3,FALSE))/100)))/100,1)*100,0)</f>
        <v>742200</v>
      </c>
      <c r="AU20" s="66">
        <f>IFERROR(MROUND((AT20+(AT20*(IF(Grunnbeløpstabell!$G$1&lt;&gt;"Egendefinert årlig prisstigning",ATF!$S$13,VLOOKUP($AU$1,Grunnbeløpstabell!$A$2:$L$128,3,FALSE))/100)))/100,1)*100,0)</f>
        <v>765700</v>
      </c>
      <c r="AV20" s="66">
        <f>IFERROR(MROUND((AU20+(AU20*(IF(Grunnbeløpstabell!$G$1&lt;&gt;"Egendefinert årlig prisstigning",ATF!$S$13,VLOOKUP($AV$1,Grunnbeløpstabell!$A$2:$L$128,3,FALSE))/100)))/100,1)*100,0)</f>
        <v>790000</v>
      </c>
      <c r="AW20" s="66">
        <f>IFERROR(MROUND((AV20+(AV20*(IF(Grunnbeløpstabell!$G$1&lt;&gt;"Egendefinert årlig prisstigning",ATF!$S$13,VLOOKUP($AW$1,Grunnbeløpstabell!$A$2:$L$128,3,FALSE))/100)))/100,1)*100,0)</f>
        <v>815000</v>
      </c>
      <c r="AX20" s="66">
        <f>IFERROR(MROUND((AW20+(AW20*(IF(Grunnbeløpstabell!$G$1&lt;&gt;"Egendefinert årlig prisstigning",ATF!$S$13,VLOOKUP($AX$1,Grunnbeløpstabell!$A$2:$L$128,3,FALSE))/100)))/100,1)*100,0)</f>
        <v>840800</v>
      </c>
      <c r="AY20" s="66">
        <f>IFERROR(MROUND((AX20+(AX20*(IF(Grunnbeløpstabell!$G$1&lt;&gt;"Egendefinert årlig prisstigning",ATF!$S$13,VLOOKUP($AY$1,Grunnbeløpstabell!$A$2:$L$128,3,FALSE))/100)))/100,1)*100,0)</f>
        <v>867500</v>
      </c>
      <c r="AZ20" s="66">
        <f>IFERROR(MROUND((AY20+(AY20*(IF(Grunnbeløpstabell!$G$1&lt;&gt;"Egendefinert årlig prisstigning",ATF!$S$13,VLOOKUP($AZ$1,Grunnbeløpstabell!$A$2:$L$128,3,FALSE))/100)))/100,1)*100,0)</f>
        <v>895000</v>
      </c>
      <c r="BA20" s="66">
        <f>IFERROR(MROUND((AZ20+(AZ20*(IF(Grunnbeløpstabell!$G$1&lt;&gt;"Egendefinert årlig prisstigning",ATF!$S$13,VLOOKUP($BA$1,Grunnbeløpstabell!$A$2:$L$128,3,FALSE))/100)))/100,1)*100,0)</f>
        <v>923400</v>
      </c>
      <c r="BB20" s="66">
        <f>IFERROR(MROUND((BA20+(BA20*(IF(Grunnbeløpstabell!$G$1&lt;&gt;"Egendefinert årlig prisstigning",ATF!$S$13,VLOOKUP($BB$1,Grunnbeløpstabell!$A$2:$L$128,3,FALSE))/100)))/100,1)*100,0)</f>
        <v>952700</v>
      </c>
      <c r="BC20" s="66">
        <f>IFERROR(MROUND((BB20+(BB20*(IF(Grunnbeløpstabell!$G$1&lt;&gt;"Egendefinert årlig prisstigning",ATF!$S$13,VLOOKUP($BC$1,Grunnbeløpstabell!$A$2:$L$128,3,FALSE))/100)))/100,1)*100,0)</f>
        <v>982900</v>
      </c>
      <c r="BD20" s="66">
        <f>IFERROR(MROUND((BC20+(BC20*(IF(Grunnbeløpstabell!$G$1&lt;&gt;"Egendefinert årlig prisstigning",ATF!$S$13,VLOOKUP($BD$1,Grunnbeløpstabell!$A$2:$L$128,3,FALSE))/100)))/100,1)*100,0)</f>
        <v>1014100</v>
      </c>
      <c r="BE20" s="66">
        <f>IFERROR(MROUND((BD20+(BD20*(IF(Grunnbeløpstabell!$G$1&lt;&gt;"Egendefinert årlig prisstigning",ATF!$S$13,VLOOKUP($BE$1,Grunnbeløpstabell!$A$2:$L$128,3,FALSE))/100)))/100,1)*100,0)</f>
        <v>1046200</v>
      </c>
      <c r="BF20" s="66">
        <f>IFERROR(MROUND((BE20+(BE20*(IF(Grunnbeløpstabell!$G$1&lt;&gt;"Egendefinert årlig prisstigning",ATF!$S$13,VLOOKUP($BF$1,Grunnbeløpstabell!$A$2:$L$128,3,FALSE))/100)))/100,1)*100,0)</f>
        <v>1079400</v>
      </c>
      <c r="BG20" s="66">
        <f>IFERROR(MROUND((BF20+(BF20*(IF(Grunnbeløpstabell!$G$1&lt;&gt;"Egendefinert årlig prisstigning",ATF!$S$13,VLOOKUP($BG$1,Grunnbeløpstabell!$A$2:$L$128,3,FALSE))/100)))/100,1)*100,0)</f>
        <v>1113600</v>
      </c>
      <c r="BH20" s="66">
        <f>IFERROR(MROUND((BG20+(BG20*(IF(Grunnbeløpstabell!$G$1&lt;&gt;"Egendefinert årlig prisstigning",ATF!$S$13,VLOOKUP($BH$1,Grunnbeløpstabell!$A$2:$L$128,3,FALSE))/100)))/100,1)*100,0)</f>
        <v>1148900</v>
      </c>
      <c r="BI20" s="66">
        <f>IFERROR(MROUND((BH20+(BH20*(IF(Grunnbeløpstabell!$G$1&lt;&gt;"Egendefinert årlig prisstigning",ATF!$S$13,VLOOKUP($BI$1,Grunnbeløpstabell!$A$2:$L$128,3,FALSE))/100)))/100,1)*100,0)</f>
        <v>1185300</v>
      </c>
      <c r="BJ20" s="66">
        <f>IFERROR(MROUND((BI20+(BI20*(IF(Grunnbeløpstabell!$G$1&lt;&gt;"Egendefinert årlig prisstigning",ATF!$S$13,VLOOKUP($BJ$1,Grunnbeløpstabell!$A$2:$L$128,3,FALSE))/100)))/100,1)*100,0)</f>
        <v>1222900</v>
      </c>
      <c r="BK20" s="66">
        <f>IFERROR(MROUND((BJ20+(BJ20*(IF(Grunnbeløpstabell!$G$1&lt;&gt;"Egendefinert årlig prisstigning",ATF!$S$13,VLOOKUP($BK$1,Grunnbeløpstabell!$A$2:$L$128,3,FALSE))/100)))/100,1)*100,0)</f>
        <v>1261700</v>
      </c>
      <c r="BL20" s="66">
        <f>IFERROR(MROUND((BK20+(BK20*(IF(Grunnbeløpstabell!$G$1&lt;&gt;"Egendefinert årlig prisstigning",ATF!$S$13,VLOOKUP($BL$1,Grunnbeløpstabell!$A$2:$L$128,3,FALSE))/100)))/100,1)*100,0)</f>
        <v>1301700</v>
      </c>
      <c r="BM20" s="66">
        <f>IFERROR(MROUND((BL20+(BL20*(IF(Grunnbeløpstabell!$G$1&lt;&gt;"Egendefinert årlig prisstigning",ATF!$S$13,VLOOKUP($BM$1,Grunnbeløpstabell!$A$2:$L$128,3,FALSE))/100)))/100,1)*100,0)</f>
        <v>1343000</v>
      </c>
      <c r="BN20" s="66">
        <f>IFERROR(MROUND((BM20+(BM20*(IF(Grunnbeløpstabell!$G$1&lt;&gt;"Egendefinert årlig prisstigning",ATF!$S$13,VLOOKUP($BN$1,Grunnbeløpstabell!$A$2:$L$128,3,FALSE))/100)))/100,1)*100,0)</f>
        <v>1385600</v>
      </c>
      <c r="BO20" s="66">
        <f>IFERROR(MROUND((BN20+(BN20*(IF(Grunnbeløpstabell!$G$1&lt;&gt;"Egendefinert årlig prisstigning",ATF!$S$13,VLOOKUP($BO$1,Grunnbeløpstabell!$A$2:$L$128,3,FALSE))/100)))/100,1)*100,0)</f>
        <v>1429500</v>
      </c>
      <c r="BP20" s="66">
        <f>IFERROR(MROUND((BO20+(BO20*(IF(Grunnbeløpstabell!$G$1&lt;&gt;"Egendefinert årlig prisstigning",ATF!$S$13,VLOOKUP($BP$1,Grunnbeløpstabell!$A$2:$L$128,3,FALSE))/100)))/100,1)*100,0)</f>
        <v>1474800</v>
      </c>
      <c r="BQ20" s="66">
        <f>IFERROR(MROUND((BP20+(BP20*(IF(Grunnbeløpstabell!$G$1&lt;&gt;"Egendefinert årlig prisstigning",ATF!$S$13,VLOOKUP($BQ$1,Grunnbeløpstabell!$A$2:$L$128,3,FALSE))/100)))/100,1)*100,0)</f>
        <v>1521600</v>
      </c>
      <c r="BR20" s="66">
        <f>IFERROR(MROUND((BQ20+(BQ20*(IF(Grunnbeløpstabell!$G$1&lt;&gt;"Egendefinert årlig prisstigning",ATF!$S$13,VLOOKUP($BR$1,Grunnbeløpstabell!$A$2:$L$128,3,FALSE))/100)))/100,1)*100,0)</f>
        <v>1569800</v>
      </c>
      <c r="BS20" s="66">
        <f>IFERROR(MROUND((BR20+(BR20*(IF(Grunnbeløpstabell!$G$1&lt;&gt;"Egendefinert årlig prisstigning",ATF!$S$13,VLOOKUP($BS$1,Grunnbeløpstabell!$A$2:$L$128,3,FALSE))/100)))/100,1)*100,0)</f>
        <v>1619600</v>
      </c>
      <c r="BT20" s="66">
        <f>IFERROR(MROUND((BS20+(BS20*(IF(Grunnbeløpstabell!$G$1&lt;&gt;"Egendefinert årlig prisstigning",ATF!$S$13,VLOOKUP($BT$1,Grunnbeløpstabell!$A$2:$L$128,3,FALSE))/100)))/100,1)*100,0)</f>
        <v>1670900</v>
      </c>
      <c r="BU20" s="66">
        <f>IFERROR(MROUND((BT20+(BT20*(IF(Grunnbeløpstabell!$G$1&lt;&gt;"Egendefinert årlig prisstigning",ATF!$S$13,VLOOKUP($BU$1,Grunnbeløpstabell!$A$2:$L$128,3,FALSE))/100)))/100,1)*100,0)</f>
        <v>1723900</v>
      </c>
      <c r="BV20" s="66">
        <f>IFERROR(MROUND((BU20+(BU20*(IF(Grunnbeløpstabell!$G$1&lt;&gt;"Egendefinert årlig prisstigning",ATF!$S$13,VLOOKUP($BV$1,Grunnbeløpstabell!$A$2:$L$128,3,FALSE))/100)))/100,1)*100,0)</f>
        <v>1778500</v>
      </c>
      <c r="BW20" s="66">
        <f>IFERROR(MROUND((BV20+(BV20*(IF(Grunnbeløpstabell!$G$1&lt;&gt;"Egendefinert årlig prisstigning",ATF!$S$13,VLOOKUP($BW$1,Grunnbeløpstabell!$A$2:$L$128,3,FALSE))/100)))/100,1)*100,0)</f>
        <v>1834900</v>
      </c>
      <c r="BX20" s="66">
        <f>IFERROR(MROUND((BW20+(BW20*(IF(Grunnbeløpstabell!$G$1&lt;&gt;"Egendefinert årlig prisstigning",ATF!$S$13,VLOOKUP($BX$1,Grunnbeløpstabell!$A$2:$L$128,3,FALSE))/100)))/100,1)*100,0)</f>
        <v>1893100</v>
      </c>
      <c r="BY20" s="66">
        <f>IFERROR(MROUND((BX20+(BX20*(IF(Grunnbeløpstabell!$G$1&lt;&gt;"Egendefinert årlig prisstigning",ATF!$S$13,VLOOKUP($BY$1,Grunnbeløpstabell!$A$2:$L$128,3,FALSE))/100)))/100,1)*100,0)</f>
        <v>1953100</v>
      </c>
      <c r="BZ20" s="66">
        <f>IFERROR(MROUND((BY20+(BY20*(IF(Grunnbeløpstabell!$G$1&lt;&gt;"Egendefinert årlig prisstigning",ATF!$S$13,VLOOKUP($BZ$1,Grunnbeløpstabell!$A$2:$L$128,3,FALSE))/100)))/100,1)*100,0)</f>
        <v>2015000</v>
      </c>
      <c r="CA20" s="66">
        <f>IFERROR(MROUND((BZ20+(BZ20*(IF(Grunnbeløpstabell!$G$1&lt;&gt;"Egendefinert årlig prisstigning",ATF!$S$13,VLOOKUP($CA$1,Grunnbeløpstabell!$A$2:$L$128,3,FALSE))/100)))/100,1)*100,0)</f>
        <v>2078900</v>
      </c>
      <c r="CB20" s="66">
        <f>IFERROR(MROUND((CA20+(CA20*(IF(Grunnbeløpstabell!$G$1&lt;&gt;"Egendefinert årlig prisstigning",ATF!$S$13,VLOOKUP($CB$1,Grunnbeløpstabell!$A$2:$L$128,3,FALSE))/100)))/100,1)*100,0)</f>
        <v>2144800</v>
      </c>
      <c r="CC20" s="66">
        <f>IFERROR(MROUND((CB20+(CB20*(IF(Grunnbeløpstabell!$G$1&lt;&gt;"Egendefinert årlig prisstigning",ATF!$S$13,VLOOKUP($CC$1,Grunnbeløpstabell!$A$2:$L$128,3,FALSE))/100)))/100,1)*100,0)</f>
        <v>2212800</v>
      </c>
      <c r="CD20" s="66">
        <f>IFERROR(MROUND((CC20+(CC20*(IF(Grunnbeløpstabell!$G$1&lt;&gt;"Egendefinert årlig prisstigning",ATF!$S$13,VLOOKUP($CD$1,Grunnbeløpstabell!$A$2:$L$128,3,FALSE))/100)))/100,1)*100,0)</f>
        <v>2282900</v>
      </c>
      <c r="CE20" s="66">
        <f>IFERROR(MROUND((CD20+(CD20*(IF(Grunnbeløpstabell!$G$1&lt;&gt;"Egendefinert årlig prisstigning",ATF!$S$13,VLOOKUP($CE$1,Grunnbeløpstabell!$A$2:$L$128,3,FALSE))/100)))/100,1)*100,0)</f>
        <v>2355300</v>
      </c>
      <c r="CF20" s="66">
        <f>IFERROR(MROUND((CE20+(CE20*(IF(Grunnbeløpstabell!$G$1&lt;&gt;"Egendefinert årlig prisstigning",ATF!$S$13,VLOOKUP($CF$1,Grunnbeløpstabell!$A$2:$L$128,3,FALSE))/100)))/100,1)*100,0)</f>
        <v>2430000</v>
      </c>
      <c r="CG20" s="66">
        <f>IFERROR(MROUND((CF20+(CF20*(IF(Grunnbeløpstabell!$G$1&lt;&gt;"Egendefinert årlig prisstigning",ATF!$S$13,VLOOKUP($CG$1,Grunnbeløpstabell!$A$2:$L$128,3,FALSE))/100)))/100,1)*100,0)</f>
        <v>2507000</v>
      </c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</row>
    <row r="21" spans="1:147">
      <c r="A21" s="159">
        <v>38</v>
      </c>
      <c r="B21" s="160">
        <v>254800</v>
      </c>
      <c r="C21" s="215">
        <v>264800</v>
      </c>
      <c r="D21" s="160">
        <v>264800</v>
      </c>
      <c r="E21" s="215">
        <v>264800</v>
      </c>
      <c r="F21" s="160">
        <v>272000</v>
      </c>
      <c r="G21" s="215">
        <v>280400</v>
      </c>
      <c r="H21" s="160">
        <v>280400</v>
      </c>
      <c r="I21" s="215">
        <v>287700</v>
      </c>
      <c r="J21" s="160">
        <v>287700</v>
      </c>
      <c r="K21" s="215">
        <v>296700</v>
      </c>
      <c r="L21" s="160">
        <v>301000</v>
      </c>
      <c r="M21" s="215">
        <v>317000</v>
      </c>
      <c r="N21" s="160">
        <v>319400</v>
      </c>
      <c r="O21" s="215">
        <v>329100</v>
      </c>
      <c r="P21" s="160">
        <v>336500</v>
      </c>
      <c r="Q21" s="215">
        <v>348500</v>
      </c>
      <c r="R21" s="160">
        <v>352900</v>
      </c>
      <c r="S21" s="215">
        <v>360300</v>
      </c>
      <c r="T21" s="160">
        <v>361000</v>
      </c>
      <c r="U21" s="215">
        <v>365200</v>
      </c>
      <c r="V21" s="160">
        <v>366400</v>
      </c>
      <c r="W21" s="215">
        <v>371500</v>
      </c>
      <c r="X21" s="160">
        <v>376500</v>
      </c>
      <c r="Y21" s="215">
        <v>378200</v>
      </c>
      <c r="Z21" s="160">
        <v>387100</v>
      </c>
      <c r="AA21" s="215">
        <v>397100</v>
      </c>
      <c r="AB21" s="160">
        <v>428100</v>
      </c>
      <c r="AC21" s="66">
        <f>IFERROR(MROUND((AB21+(AB21*(IF(Grunnbeløpstabell!$G$1&lt;&gt;"Egendefinert årlig prisstigning",ATF!$S$13,VLOOKUP($AC$1,Grunnbeløpstabell!$A$2:$L$128,3,FALSE))/100)))/100,1)*100,0)</f>
        <v>441700</v>
      </c>
      <c r="AD21" s="66">
        <f>IFERROR(MROUND((AC21+(AC21*(IF(Grunnbeløpstabell!$G$1&lt;&gt;"Egendefinert årlig prisstigning",ATF!$S$13,VLOOKUP($AD$1,Grunnbeløpstabell!$A$2:$L$128,3,FALSE))/100)))/100,1)*100,0)</f>
        <v>455700</v>
      </c>
      <c r="AE21" s="66">
        <f>IFERROR(MROUND((AD21+(AD21*(IF(Grunnbeløpstabell!$G$1&lt;&gt;"Egendefinert årlig prisstigning",ATF!$S$13,VLOOKUP($AE$1,Grunnbeløpstabell!$A$2:$L$128,3,FALSE))/100)))/100,1)*100,0)</f>
        <v>470100</v>
      </c>
      <c r="AF21" s="66">
        <f>IFERROR(MROUND((AE21+(AE21*(IF(Grunnbeløpstabell!$G$1&lt;&gt;"Egendefinert årlig prisstigning",ATF!$S$13,VLOOKUP($AF$1,Grunnbeløpstabell!$A$2:$L$128,3,FALSE))/100)))/100,1)*100,0)</f>
        <v>485000</v>
      </c>
      <c r="AG21" s="66">
        <f>IFERROR(MROUND((AF21+(AF21*(IF(Grunnbeløpstabell!$G$1&lt;&gt;"Egendefinert årlig prisstigning",ATF!$S$13,VLOOKUP($AG$1,Grunnbeløpstabell!$A$2:$L$128,3,FALSE))/100)))/100,1)*100,0)</f>
        <v>500400</v>
      </c>
      <c r="AH21" s="66">
        <f>IFERROR(MROUND((AG21+(AG21*(IF(Grunnbeløpstabell!$G$1&lt;&gt;"Egendefinert årlig prisstigning",ATF!$S$13,VLOOKUP($AH$1,Grunnbeløpstabell!$A$2:$L$128,3,FALSE))/100)))/100,1)*100,0)</f>
        <v>516300</v>
      </c>
      <c r="AI21" s="66">
        <f>IFERROR(MROUND((AH21+(AH21*(IF(Grunnbeløpstabell!$G$1&lt;&gt;"Egendefinert årlig prisstigning",ATF!$S$13,VLOOKUP($AI$1,Grunnbeløpstabell!$A$2:$L$128,3,FALSE))/100)))/100,1)*100,0)</f>
        <v>532700</v>
      </c>
      <c r="AJ21" s="66">
        <f>IFERROR(MROUND((AI21+(AI21*(IF(Grunnbeløpstabell!$G$1&lt;&gt;"Egendefinert årlig prisstigning",ATF!$S$13,VLOOKUP($AJ$1,Grunnbeløpstabell!$A$2:$L$128,3,FALSE))/100)))/100,1)*100,0)</f>
        <v>549600</v>
      </c>
      <c r="AK21" s="66">
        <f>IFERROR(MROUND((AJ21+(AJ21*(IF(Grunnbeløpstabell!$G$1&lt;&gt;"Egendefinert årlig prisstigning",ATF!$S$13,VLOOKUP($AK$1,Grunnbeløpstabell!$A$2:$L$128,3,FALSE))/100)))/100,1)*100,0)</f>
        <v>567000</v>
      </c>
      <c r="AL21" s="66">
        <f>IFERROR(MROUND((AK21+(AK21*(IF(Grunnbeløpstabell!$G$1&lt;&gt;"Egendefinert årlig prisstigning",ATF!$S$13,VLOOKUP($AL$1,Grunnbeløpstabell!$A$2:$L$128,3,FALSE))/100)))/100,1)*100,0)</f>
        <v>585000</v>
      </c>
      <c r="AM21" s="66">
        <f>IFERROR(MROUND((AL21+(AL21*(IF(Grunnbeløpstabell!$G$1&lt;&gt;"Egendefinert årlig prisstigning",ATF!$S$13,VLOOKUP($AM$1,Grunnbeløpstabell!$A$2:$L$128,3,FALSE))/100)))/100,1)*100,0)</f>
        <v>603500</v>
      </c>
      <c r="AN21" s="66">
        <f>IFERROR(MROUND((AM21+(AM21*(IF(Grunnbeløpstabell!$G$1&lt;&gt;"Egendefinert årlig prisstigning",ATF!$S$13,VLOOKUP($AN$1,Grunnbeløpstabell!$A$2:$L$128,3,FALSE))/100)))/100,1)*100,0)</f>
        <v>622600</v>
      </c>
      <c r="AO21" s="66">
        <f>IFERROR(MROUND((AN21+(AN21*(IF(Grunnbeløpstabell!$G$1&lt;&gt;"Egendefinert årlig prisstigning",ATF!$S$13,VLOOKUP($AO$1,Grunnbeløpstabell!$A$2:$L$128,3,FALSE))/100)))/100,1)*100,0)</f>
        <v>642300</v>
      </c>
      <c r="AP21" s="66">
        <f>IFERROR(MROUND((AO21+(AO21*(IF(Grunnbeløpstabell!$G$1&lt;&gt;"Egendefinert årlig prisstigning",ATF!$S$13,VLOOKUP($AP$1,Grunnbeløpstabell!$A$2:$L$128,3,FALSE))/100)))/100,1)*100,0)</f>
        <v>662700</v>
      </c>
      <c r="AQ21" s="66">
        <f>IFERROR(MROUND((AP21+(AP21*(IF(Grunnbeløpstabell!$G$1&lt;&gt;"Egendefinert årlig prisstigning",ATF!$S$13,VLOOKUP($AQ$1,Grunnbeløpstabell!$A$2:$L$128,3,FALSE))/100)))/100,1)*100,0)</f>
        <v>683700</v>
      </c>
      <c r="AR21" s="66">
        <f>IFERROR(MROUND((AQ21+(AQ21*(IF(Grunnbeløpstabell!$G$1&lt;&gt;"Egendefinert årlig prisstigning",ATF!$S$13,VLOOKUP($AR$1,Grunnbeløpstabell!$A$2:$L$128,3,FALSE))/100)))/100,1)*100,0)</f>
        <v>705400</v>
      </c>
      <c r="AS21" s="66">
        <f>IFERROR(MROUND((AR21+(AR21*(IF(Grunnbeløpstabell!$G$1&lt;&gt;"Egendefinert årlig prisstigning",ATF!$S$13,VLOOKUP($AS$1,Grunnbeløpstabell!$A$2:$L$128,3,FALSE))/100)))/100,1)*100,0)</f>
        <v>727800</v>
      </c>
      <c r="AT21" s="66">
        <f>IFERROR(MROUND((AS21+(AS21*(IF(Grunnbeløpstabell!$G$1&lt;&gt;"Egendefinert årlig prisstigning",ATF!$S$13,VLOOKUP($AT$1,Grunnbeløpstabell!$A$2:$L$128,3,FALSE))/100)))/100,1)*100,0)</f>
        <v>750900</v>
      </c>
      <c r="AU21" s="66">
        <f>IFERROR(MROUND((AT21+(AT21*(IF(Grunnbeløpstabell!$G$1&lt;&gt;"Egendefinert årlig prisstigning",ATF!$S$13,VLOOKUP($AU$1,Grunnbeløpstabell!$A$2:$L$128,3,FALSE))/100)))/100,1)*100,0)</f>
        <v>774700</v>
      </c>
      <c r="AV21" s="66">
        <f>IFERROR(MROUND((AU21+(AU21*(IF(Grunnbeløpstabell!$G$1&lt;&gt;"Egendefinert årlig prisstigning",ATF!$S$13,VLOOKUP($AV$1,Grunnbeløpstabell!$A$2:$L$128,3,FALSE))/100)))/100,1)*100,0)</f>
        <v>799300</v>
      </c>
      <c r="AW21" s="66">
        <f>IFERROR(MROUND((AV21+(AV21*(IF(Grunnbeløpstabell!$G$1&lt;&gt;"Egendefinert årlig prisstigning",ATF!$S$13,VLOOKUP($AW$1,Grunnbeløpstabell!$A$2:$L$128,3,FALSE))/100)))/100,1)*100,0)</f>
        <v>824600</v>
      </c>
      <c r="AX21" s="66">
        <f>IFERROR(MROUND((AW21+(AW21*(IF(Grunnbeløpstabell!$G$1&lt;&gt;"Egendefinert årlig prisstigning",ATF!$S$13,VLOOKUP($AX$1,Grunnbeløpstabell!$A$2:$L$128,3,FALSE))/100)))/100,1)*100,0)</f>
        <v>850700</v>
      </c>
      <c r="AY21" s="66">
        <f>IFERROR(MROUND((AX21+(AX21*(IF(Grunnbeløpstabell!$G$1&lt;&gt;"Egendefinert årlig prisstigning",ATF!$S$13,VLOOKUP($AY$1,Grunnbeløpstabell!$A$2:$L$128,3,FALSE))/100)))/100,1)*100,0)</f>
        <v>877700</v>
      </c>
      <c r="AZ21" s="66">
        <f>IFERROR(MROUND((AY21+(AY21*(IF(Grunnbeløpstabell!$G$1&lt;&gt;"Egendefinert årlig prisstigning",ATF!$S$13,VLOOKUP($AZ$1,Grunnbeløpstabell!$A$2:$L$128,3,FALSE))/100)))/100,1)*100,0)</f>
        <v>905500</v>
      </c>
      <c r="BA21" s="66">
        <f>IFERROR(MROUND((AZ21+(AZ21*(IF(Grunnbeløpstabell!$G$1&lt;&gt;"Egendefinert årlig prisstigning",ATF!$S$13,VLOOKUP($BA$1,Grunnbeløpstabell!$A$2:$L$128,3,FALSE))/100)))/100,1)*100,0)</f>
        <v>934200</v>
      </c>
      <c r="BB21" s="66">
        <f>IFERROR(MROUND((BA21+(BA21*(IF(Grunnbeløpstabell!$G$1&lt;&gt;"Egendefinert årlig prisstigning",ATF!$S$13,VLOOKUP($BB$1,Grunnbeløpstabell!$A$2:$L$128,3,FALSE))/100)))/100,1)*100,0)</f>
        <v>963800</v>
      </c>
      <c r="BC21" s="66">
        <f>IFERROR(MROUND((BB21+(BB21*(IF(Grunnbeløpstabell!$G$1&lt;&gt;"Egendefinert årlig prisstigning",ATF!$S$13,VLOOKUP($BC$1,Grunnbeløpstabell!$A$2:$L$128,3,FALSE))/100)))/100,1)*100,0)</f>
        <v>994400</v>
      </c>
      <c r="BD21" s="66">
        <f>IFERROR(MROUND((BC21+(BC21*(IF(Grunnbeløpstabell!$G$1&lt;&gt;"Egendefinert årlig prisstigning",ATF!$S$13,VLOOKUP($BD$1,Grunnbeløpstabell!$A$2:$L$128,3,FALSE))/100)))/100,1)*100,0)</f>
        <v>1025900</v>
      </c>
      <c r="BE21" s="66">
        <f>IFERROR(MROUND((BD21+(BD21*(IF(Grunnbeløpstabell!$G$1&lt;&gt;"Egendefinert årlig prisstigning",ATF!$S$13,VLOOKUP($BE$1,Grunnbeløpstabell!$A$2:$L$128,3,FALSE))/100)))/100,1)*100,0)</f>
        <v>1058400</v>
      </c>
      <c r="BF21" s="66">
        <f>IFERROR(MROUND((BE21+(BE21*(IF(Grunnbeløpstabell!$G$1&lt;&gt;"Egendefinert årlig prisstigning",ATF!$S$13,VLOOKUP($BF$1,Grunnbeløpstabell!$A$2:$L$128,3,FALSE))/100)))/100,1)*100,0)</f>
        <v>1092000</v>
      </c>
      <c r="BG21" s="66">
        <f>IFERROR(MROUND((BF21+(BF21*(IF(Grunnbeløpstabell!$G$1&lt;&gt;"Egendefinert årlig prisstigning",ATF!$S$13,VLOOKUP($BG$1,Grunnbeløpstabell!$A$2:$L$128,3,FALSE))/100)))/100,1)*100,0)</f>
        <v>1126600</v>
      </c>
      <c r="BH21" s="66">
        <f>IFERROR(MROUND((BG21+(BG21*(IF(Grunnbeløpstabell!$G$1&lt;&gt;"Egendefinert årlig prisstigning",ATF!$S$13,VLOOKUP($BH$1,Grunnbeløpstabell!$A$2:$L$128,3,FALSE))/100)))/100,1)*100,0)</f>
        <v>1162300</v>
      </c>
      <c r="BI21" s="66">
        <f>IFERROR(MROUND((BH21+(BH21*(IF(Grunnbeløpstabell!$G$1&lt;&gt;"Egendefinert årlig prisstigning",ATF!$S$13,VLOOKUP($BI$1,Grunnbeløpstabell!$A$2:$L$128,3,FALSE))/100)))/100,1)*100,0)</f>
        <v>1199100</v>
      </c>
      <c r="BJ21" s="66">
        <f>IFERROR(MROUND((BI21+(BI21*(IF(Grunnbeløpstabell!$G$1&lt;&gt;"Egendefinert årlig prisstigning",ATF!$S$13,VLOOKUP($BJ$1,Grunnbeløpstabell!$A$2:$L$128,3,FALSE))/100)))/100,1)*100,0)</f>
        <v>1237100</v>
      </c>
      <c r="BK21" s="66">
        <f>IFERROR(MROUND((BJ21+(BJ21*(IF(Grunnbeløpstabell!$G$1&lt;&gt;"Egendefinert årlig prisstigning",ATF!$S$13,VLOOKUP($BK$1,Grunnbeløpstabell!$A$2:$L$128,3,FALSE))/100)))/100,1)*100,0)</f>
        <v>1276300</v>
      </c>
      <c r="BL21" s="66">
        <f>IFERROR(MROUND((BK21+(BK21*(IF(Grunnbeløpstabell!$G$1&lt;&gt;"Egendefinert årlig prisstigning",ATF!$S$13,VLOOKUP($BL$1,Grunnbeløpstabell!$A$2:$L$128,3,FALSE))/100)))/100,1)*100,0)</f>
        <v>1316800</v>
      </c>
      <c r="BM21" s="66">
        <f>IFERROR(MROUND((BL21+(BL21*(IF(Grunnbeløpstabell!$G$1&lt;&gt;"Egendefinert årlig prisstigning",ATF!$S$13,VLOOKUP($BM$1,Grunnbeløpstabell!$A$2:$L$128,3,FALSE))/100)))/100,1)*100,0)</f>
        <v>1358500</v>
      </c>
      <c r="BN21" s="66">
        <f>IFERROR(MROUND((BM21+(BM21*(IF(Grunnbeløpstabell!$G$1&lt;&gt;"Egendefinert årlig prisstigning",ATF!$S$13,VLOOKUP($BN$1,Grunnbeløpstabell!$A$2:$L$128,3,FALSE))/100)))/100,1)*100,0)</f>
        <v>1401600</v>
      </c>
      <c r="BO21" s="66">
        <f>IFERROR(MROUND((BN21+(BN21*(IF(Grunnbeløpstabell!$G$1&lt;&gt;"Egendefinert årlig prisstigning",ATF!$S$13,VLOOKUP($BO$1,Grunnbeløpstabell!$A$2:$L$128,3,FALSE))/100)))/100,1)*100,0)</f>
        <v>1446000</v>
      </c>
      <c r="BP21" s="66">
        <f>IFERROR(MROUND((BO21+(BO21*(IF(Grunnbeløpstabell!$G$1&lt;&gt;"Egendefinert årlig prisstigning",ATF!$S$13,VLOOKUP($BP$1,Grunnbeløpstabell!$A$2:$L$128,3,FALSE))/100)))/100,1)*100,0)</f>
        <v>1491800</v>
      </c>
      <c r="BQ21" s="66">
        <f>IFERROR(MROUND((BP21+(BP21*(IF(Grunnbeløpstabell!$G$1&lt;&gt;"Egendefinert årlig prisstigning",ATF!$S$13,VLOOKUP($BQ$1,Grunnbeløpstabell!$A$2:$L$128,3,FALSE))/100)))/100,1)*100,0)</f>
        <v>1539100</v>
      </c>
      <c r="BR21" s="66">
        <f>IFERROR(MROUND((BQ21+(BQ21*(IF(Grunnbeløpstabell!$G$1&lt;&gt;"Egendefinert årlig prisstigning",ATF!$S$13,VLOOKUP($BR$1,Grunnbeløpstabell!$A$2:$L$128,3,FALSE))/100)))/100,1)*100,0)</f>
        <v>1587900</v>
      </c>
      <c r="BS21" s="66">
        <f>IFERROR(MROUND((BR21+(BR21*(IF(Grunnbeløpstabell!$G$1&lt;&gt;"Egendefinert årlig prisstigning",ATF!$S$13,VLOOKUP($BS$1,Grunnbeløpstabell!$A$2:$L$128,3,FALSE))/100)))/100,1)*100,0)</f>
        <v>1638200</v>
      </c>
      <c r="BT21" s="66">
        <f>IFERROR(MROUND((BS21+(BS21*(IF(Grunnbeløpstabell!$G$1&lt;&gt;"Egendefinert årlig prisstigning",ATF!$S$13,VLOOKUP($BT$1,Grunnbeløpstabell!$A$2:$L$128,3,FALSE))/100)))/100,1)*100,0)</f>
        <v>1690100</v>
      </c>
      <c r="BU21" s="66">
        <f>IFERROR(MROUND((BT21+(BT21*(IF(Grunnbeløpstabell!$G$1&lt;&gt;"Egendefinert årlig prisstigning",ATF!$S$13,VLOOKUP($BU$1,Grunnbeløpstabell!$A$2:$L$128,3,FALSE))/100)))/100,1)*100,0)</f>
        <v>1743700</v>
      </c>
      <c r="BV21" s="66">
        <f>IFERROR(MROUND((BU21+(BU21*(IF(Grunnbeløpstabell!$G$1&lt;&gt;"Egendefinert årlig prisstigning",ATF!$S$13,VLOOKUP($BV$1,Grunnbeløpstabell!$A$2:$L$128,3,FALSE))/100)))/100,1)*100,0)</f>
        <v>1799000</v>
      </c>
      <c r="BW21" s="66">
        <f>IFERROR(MROUND((BV21+(BV21*(IF(Grunnbeløpstabell!$G$1&lt;&gt;"Egendefinert årlig prisstigning",ATF!$S$13,VLOOKUP($BW$1,Grunnbeløpstabell!$A$2:$L$128,3,FALSE))/100)))/100,1)*100,0)</f>
        <v>1856000</v>
      </c>
      <c r="BX21" s="66">
        <f>IFERROR(MROUND((BW21+(BW21*(IF(Grunnbeløpstabell!$G$1&lt;&gt;"Egendefinert årlig prisstigning",ATF!$S$13,VLOOKUP($BX$1,Grunnbeløpstabell!$A$2:$L$128,3,FALSE))/100)))/100,1)*100,0)</f>
        <v>1914800</v>
      </c>
      <c r="BY21" s="66">
        <f>IFERROR(MROUND((BX21+(BX21*(IF(Grunnbeløpstabell!$G$1&lt;&gt;"Egendefinert årlig prisstigning",ATF!$S$13,VLOOKUP($BY$1,Grunnbeløpstabell!$A$2:$L$128,3,FALSE))/100)))/100,1)*100,0)</f>
        <v>1975500</v>
      </c>
      <c r="BZ21" s="66">
        <f>IFERROR(MROUND((BY21+(BY21*(IF(Grunnbeløpstabell!$G$1&lt;&gt;"Egendefinert årlig prisstigning",ATF!$S$13,VLOOKUP($BZ$1,Grunnbeløpstabell!$A$2:$L$128,3,FALSE))/100)))/100,1)*100,0)</f>
        <v>2038100</v>
      </c>
      <c r="CA21" s="66">
        <f>IFERROR(MROUND((BZ21+(BZ21*(IF(Grunnbeløpstabell!$G$1&lt;&gt;"Egendefinert årlig prisstigning",ATF!$S$13,VLOOKUP($CA$1,Grunnbeløpstabell!$A$2:$L$128,3,FALSE))/100)))/100,1)*100,0)</f>
        <v>2102700</v>
      </c>
      <c r="CB21" s="66">
        <f>IFERROR(MROUND((CA21+(CA21*(IF(Grunnbeløpstabell!$G$1&lt;&gt;"Egendefinert årlig prisstigning",ATF!$S$13,VLOOKUP($CB$1,Grunnbeløpstabell!$A$2:$L$128,3,FALSE))/100)))/100,1)*100,0)</f>
        <v>2169400</v>
      </c>
      <c r="CC21" s="66">
        <f>IFERROR(MROUND((CB21+(CB21*(IF(Grunnbeløpstabell!$G$1&lt;&gt;"Egendefinert årlig prisstigning",ATF!$S$13,VLOOKUP($CC$1,Grunnbeløpstabell!$A$2:$L$128,3,FALSE))/100)))/100,1)*100,0)</f>
        <v>2238200</v>
      </c>
      <c r="CD21" s="66">
        <f>IFERROR(MROUND((CC21+(CC21*(IF(Grunnbeløpstabell!$G$1&lt;&gt;"Egendefinert årlig prisstigning",ATF!$S$13,VLOOKUP($CD$1,Grunnbeløpstabell!$A$2:$L$128,3,FALSE))/100)))/100,1)*100,0)</f>
        <v>2309200</v>
      </c>
      <c r="CE21" s="66">
        <f>IFERROR(MROUND((CD21+(CD21*(IF(Grunnbeløpstabell!$G$1&lt;&gt;"Egendefinert årlig prisstigning",ATF!$S$13,VLOOKUP($CE$1,Grunnbeløpstabell!$A$2:$L$128,3,FALSE))/100)))/100,1)*100,0)</f>
        <v>2382400</v>
      </c>
      <c r="CF21" s="66">
        <f>IFERROR(MROUND((CE21+(CE21*(IF(Grunnbeløpstabell!$G$1&lt;&gt;"Egendefinert årlig prisstigning",ATF!$S$13,VLOOKUP($CF$1,Grunnbeløpstabell!$A$2:$L$128,3,FALSE))/100)))/100,1)*100,0)</f>
        <v>2457900</v>
      </c>
      <c r="CG21" s="66">
        <f>IFERROR(MROUND((CF21+(CF21*(IF(Grunnbeløpstabell!$G$1&lt;&gt;"Egendefinert årlig prisstigning",ATF!$S$13,VLOOKUP($CG$1,Grunnbeløpstabell!$A$2:$L$128,3,FALSE))/100)))/100,1)*100,0)</f>
        <v>2535800</v>
      </c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</row>
    <row r="22" spans="1:147">
      <c r="A22" s="159">
        <v>39</v>
      </c>
      <c r="B22" s="160">
        <v>259000</v>
      </c>
      <c r="C22" s="215">
        <v>269000</v>
      </c>
      <c r="D22" s="160">
        <v>269000</v>
      </c>
      <c r="E22" s="215">
        <v>269000</v>
      </c>
      <c r="F22" s="160">
        <v>276200</v>
      </c>
      <c r="G22" s="215">
        <v>284800</v>
      </c>
      <c r="H22" s="160">
        <v>284800</v>
      </c>
      <c r="I22" s="215">
        <v>292200</v>
      </c>
      <c r="J22" s="160">
        <v>292200</v>
      </c>
      <c r="K22" s="215">
        <v>301200</v>
      </c>
      <c r="L22" s="160">
        <v>305500</v>
      </c>
      <c r="M22" s="215">
        <v>321500</v>
      </c>
      <c r="N22" s="160">
        <v>323900</v>
      </c>
      <c r="O22" s="215">
        <v>333600</v>
      </c>
      <c r="P22" s="160">
        <v>341000</v>
      </c>
      <c r="Q22" s="215">
        <v>353000</v>
      </c>
      <c r="R22" s="160">
        <v>357400</v>
      </c>
      <c r="S22" s="215">
        <v>364900</v>
      </c>
      <c r="T22" s="160">
        <v>365600</v>
      </c>
      <c r="U22" s="215">
        <v>369800</v>
      </c>
      <c r="V22" s="160">
        <v>371000</v>
      </c>
      <c r="W22" s="215">
        <v>376100</v>
      </c>
      <c r="X22" s="160">
        <v>381200</v>
      </c>
      <c r="Y22" s="215">
        <v>382900</v>
      </c>
      <c r="Z22" s="160">
        <v>391800</v>
      </c>
      <c r="AA22" s="215">
        <v>401800</v>
      </c>
      <c r="AB22" s="160">
        <v>432800</v>
      </c>
      <c r="AC22" s="66">
        <f>IFERROR(MROUND((AB22+(AB22*(IF(Grunnbeløpstabell!$G$1&lt;&gt;"Egendefinert årlig prisstigning",ATF!$S$13,VLOOKUP($AC$1,Grunnbeløpstabell!$A$2:$L$128,3,FALSE))/100)))/100,1)*100,0)</f>
        <v>446500</v>
      </c>
      <c r="AD22" s="66">
        <f>IFERROR(MROUND((AC22+(AC22*(IF(Grunnbeløpstabell!$G$1&lt;&gt;"Egendefinert årlig prisstigning",ATF!$S$13,VLOOKUP($AD$1,Grunnbeløpstabell!$A$2:$L$128,3,FALSE))/100)))/100,1)*100,0)</f>
        <v>460700</v>
      </c>
      <c r="AE22" s="66">
        <f>IFERROR(MROUND((AD22+(AD22*(IF(Grunnbeløpstabell!$G$1&lt;&gt;"Egendefinert årlig prisstigning",ATF!$S$13,VLOOKUP($AE$1,Grunnbeløpstabell!$A$2:$L$128,3,FALSE))/100)))/100,1)*100,0)</f>
        <v>475300</v>
      </c>
      <c r="AF22" s="66">
        <f>IFERROR(MROUND((AE22+(AE22*(IF(Grunnbeløpstabell!$G$1&lt;&gt;"Egendefinert årlig prisstigning",ATF!$S$13,VLOOKUP($AF$1,Grunnbeløpstabell!$A$2:$L$128,3,FALSE))/100)))/100,1)*100,0)</f>
        <v>490400</v>
      </c>
      <c r="AG22" s="66">
        <f>IFERROR(MROUND((AF22+(AF22*(IF(Grunnbeløpstabell!$G$1&lt;&gt;"Egendefinert årlig prisstigning",ATF!$S$13,VLOOKUP($AG$1,Grunnbeløpstabell!$A$2:$L$128,3,FALSE))/100)))/100,1)*100,0)</f>
        <v>505900</v>
      </c>
      <c r="AH22" s="66">
        <f>IFERROR(MROUND((AG22+(AG22*(IF(Grunnbeløpstabell!$G$1&lt;&gt;"Egendefinert årlig prisstigning",ATF!$S$13,VLOOKUP($AH$1,Grunnbeløpstabell!$A$2:$L$128,3,FALSE))/100)))/100,1)*100,0)</f>
        <v>521900</v>
      </c>
      <c r="AI22" s="66">
        <f>IFERROR(MROUND((AH22+(AH22*(IF(Grunnbeløpstabell!$G$1&lt;&gt;"Egendefinert årlig prisstigning",ATF!$S$13,VLOOKUP($AI$1,Grunnbeløpstabell!$A$2:$L$128,3,FALSE))/100)))/100,1)*100,0)</f>
        <v>538400</v>
      </c>
      <c r="AJ22" s="66">
        <f>IFERROR(MROUND((AI22+(AI22*(IF(Grunnbeløpstabell!$G$1&lt;&gt;"Egendefinert årlig prisstigning",ATF!$S$13,VLOOKUP($AJ$1,Grunnbeløpstabell!$A$2:$L$128,3,FALSE))/100)))/100,1)*100,0)</f>
        <v>555500</v>
      </c>
      <c r="AK22" s="66">
        <f>IFERROR(MROUND((AJ22+(AJ22*(IF(Grunnbeløpstabell!$G$1&lt;&gt;"Egendefinert årlig prisstigning",ATF!$S$13,VLOOKUP($AK$1,Grunnbeløpstabell!$A$2:$L$128,3,FALSE))/100)))/100,1)*100,0)</f>
        <v>573100</v>
      </c>
      <c r="AL22" s="66">
        <f>IFERROR(MROUND((AK22+(AK22*(IF(Grunnbeløpstabell!$G$1&lt;&gt;"Egendefinert årlig prisstigning",ATF!$S$13,VLOOKUP($AL$1,Grunnbeløpstabell!$A$2:$L$128,3,FALSE))/100)))/100,1)*100,0)</f>
        <v>591300</v>
      </c>
      <c r="AM22" s="66">
        <f>IFERROR(MROUND((AL22+(AL22*(IF(Grunnbeløpstabell!$G$1&lt;&gt;"Egendefinert årlig prisstigning",ATF!$S$13,VLOOKUP($AM$1,Grunnbeløpstabell!$A$2:$L$128,3,FALSE))/100)))/100,1)*100,0)</f>
        <v>610000</v>
      </c>
      <c r="AN22" s="66">
        <f>IFERROR(MROUND((AM22+(AM22*(IF(Grunnbeløpstabell!$G$1&lt;&gt;"Egendefinert årlig prisstigning",ATF!$S$13,VLOOKUP($AN$1,Grunnbeløpstabell!$A$2:$L$128,3,FALSE))/100)))/100,1)*100,0)</f>
        <v>629300</v>
      </c>
      <c r="AO22" s="66">
        <f>IFERROR(MROUND((AN22+(AN22*(IF(Grunnbeløpstabell!$G$1&lt;&gt;"Egendefinert årlig prisstigning",ATF!$S$13,VLOOKUP($AO$1,Grunnbeløpstabell!$A$2:$L$128,3,FALSE))/100)))/100,1)*100,0)</f>
        <v>649200</v>
      </c>
      <c r="AP22" s="66">
        <f>IFERROR(MROUND((AO22+(AO22*(IF(Grunnbeløpstabell!$G$1&lt;&gt;"Egendefinert årlig prisstigning",ATF!$S$13,VLOOKUP($AP$1,Grunnbeløpstabell!$A$2:$L$128,3,FALSE))/100)))/100,1)*100,0)</f>
        <v>669800</v>
      </c>
      <c r="AQ22" s="66">
        <f>IFERROR(MROUND((AP22+(AP22*(IF(Grunnbeløpstabell!$G$1&lt;&gt;"Egendefinert årlig prisstigning",ATF!$S$13,VLOOKUP($AQ$1,Grunnbeløpstabell!$A$2:$L$128,3,FALSE))/100)))/100,1)*100,0)</f>
        <v>691000</v>
      </c>
      <c r="AR22" s="66">
        <f>IFERROR(MROUND((AQ22+(AQ22*(IF(Grunnbeløpstabell!$G$1&lt;&gt;"Egendefinert årlig prisstigning",ATF!$S$13,VLOOKUP($AR$1,Grunnbeløpstabell!$A$2:$L$128,3,FALSE))/100)))/100,1)*100,0)</f>
        <v>712900</v>
      </c>
      <c r="AS22" s="66">
        <f>IFERROR(MROUND((AR22+(AR22*(IF(Grunnbeløpstabell!$G$1&lt;&gt;"Egendefinert årlig prisstigning",ATF!$S$13,VLOOKUP($AS$1,Grunnbeløpstabell!$A$2:$L$128,3,FALSE))/100)))/100,1)*100,0)</f>
        <v>735500</v>
      </c>
      <c r="AT22" s="66">
        <f>IFERROR(MROUND((AS22+(AS22*(IF(Grunnbeløpstabell!$G$1&lt;&gt;"Egendefinert årlig prisstigning",ATF!$S$13,VLOOKUP($AT$1,Grunnbeløpstabell!$A$2:$L$128,3,FALSE))/100)))/100,1)*100,0)</f>
        <v>758800</v>
      </c>
      <c r="AU22" s="66">
        <f>IFERROR(MROUND((AT22+(AT22*(IF(Grunnbeløpstabell!$G$1&lt;&gt;"Egendefinert årlig prisstigning",ATF!$S$13,VLOOKUP($AU$1,Grunnbeløpstabell!$A$2:$L$128,3,FALSE))/100)))/100,1)*100,0)</f>
        <v>782900</v>
      </c>
      <c r="AV22" s="66">
        <f>IFERROR(MROUND((AU22+(AU22*(IF(Grunnbeløpstabell!$G$1&lt;&gt;"Egendefinert årlig prisstigning",ATF!$S$13,VLOOKUP($AV$1,Grunnbeløpstabell!$A$2:$L$128,3,FALSE))/100)))/100,1)*100,0)</f>
        <v>807700</v>
      </c>
      <c r="AW22" s="66">
        <f>IFERROR(MROUND((AV22+(AV22*(IF(Grunnbeløpstabell!$G$1&lt;&gt;"Egendefinert årlig prisstigning",ATF!$S$13,VLOOKUP($AW$1,Grunnbeløpstabell!$A$2:$L$128,3,FALSE))/100)))/100,1)*100,0)</f>
        <v>833300</v>
      </c>
      <c r="AX22" s="66">
        <f>IFERROR(MROUND((AW22+(AW22*(IF(Grunnbeløpstabell!$G$1&lt;&gt;"Egendefinert årlig prisstigning",ATF!$S$13,VLOOKUP($AX$1,Grunnbeløpstabell!$A$2:$L$128,3,FALSE))/100)))/100,1)*100,0)</f>
        <v>859700</v>
      </c>
      <c r="AY22" s="66">
        <f>IFERROR(MROUND((AX22+(AX22*(IF(Grunnbeløpstabell!$G$1&lt;&gt;"Egendefinert årlig prisstigning",ATF!$S$13,VLOOKUP($AY$1,Grunnbeløpstabell!$A$2:$L$128,3,FALSE))/100)))/100,1)*100,0)</f>
        <v>887000</v>
      </c>
      <c r="AZ22" s="66">
        <f>IFERROR(MROUND((AY22+(AY22*(IF(Grunnbeløpstabell!$G$1&lt;&gt;"Egendefinert årlig prisstigning",ATF!$S$13,VLOOKUP($AZ$1,Grunnbeløpstabell!$A$2:$L$128,3,FALSE))/100)))/100,1)*100,0)</f>
        <v>915100</v>
      </c>
      <c r="BA22" s="66">
        <f>IFERROR(MROUND((AZ22+(AZ22*(IF(Grunnbeløpstabell!$G$1&lt;&gt;"Egendefinert årlig prisstigning",ATF!$S$13,VLOOKUP($BA$1,Grunnbeløpstabell!$A$2:$L$128,3,FALSE))/100)))/100,1)*100,0)</f>
        <v>944100</v>
      </c>
      <c r="BB22" s="66">
        <f>IFERROR(MROUND((BA22+(BA22*(IF(Grunnbeløpstabell!$G$1&lt;&gt;"Egendefinert årlig prisstigning",ATF!$S$13,VLOOKUP($BB$1,Grunnbeløpstabell!$A$2:$L$128,3,FALSE))/100)))/100,1)*100,0)</f>
        <v>974000</v>
      </c>
      <c r="BC22" s="66">
        <f>IFERROR(MROUND((BB22+(BB22*(IF(Grunnbeløpstabell!$G$1&lt;&gt;"Egendefinert årlig prisstigning",ATF!$S$13,VLOOKUP($BC$1,Grunnbeløpstabell!$A$2:$L$128,3,FALSE))/100)))/100,1)*100,0)</f>
        <v>1004900</v>
      </c>
      <c r="BD22" s="66">
        <f>IFERROR(MROUND((BC22+(BC22*(IF(Grunnbeløpstabell!$G$1&lt;&gt;"Egendefinert årlig prisstigning",ATF!$S$13,VLOOKUP($BD$1,Grunnbeløpstabell!$A$2:$L$128,3,FALSE))/100)))/100,1)*100,0)</f>
        <v>1036800</v>
      </c>
      <c r="BE22" s="66">
        <f>IFERROR(MROUND((BD22+(BD22*(IF(Grunnbeløpstabell!$G$1&lt;&gt;"Egendefinert årlig prisstigning",ATF!$S$13,VLOOKUP($BE$1,Grunnbeløpstabell!$A$2:$L$128,3,FALSE))/100)))/100,1)*100,0)</f>
        <v>1069700</v>
      </c>
      <c r="BF22" s="66">
        <f>IFERROR(MROUND((BE22+(BE22*(IF(Grunnbeløpstabell!$G$1&lt;&gt;"Egendefinert årlig prisstigning",ATF!$S$13,VLOOKUP($BF$1,Grunnbeløpstabell!$A$2:$L$128,3,FALSE))/100)))/100,1)*100,0)</f>
        <v>1103600</v>
      </c>
      <c r="BG22" s="66">
        <f>IFERROR(MROUND((BF22+(BF22*(IF(Grunnbeløpstabell!$G$1&lt;&gt;"Egendefinert årlig prisstigning",ATF!$S$13,VLOOKUP($BG$1,Grunnbeløpstabell!$A$2:$L$128,3,FALSE))/100)))/100,1)*100,0)</f>
        <v>1138600</v>
      </c>
      <c r="BH22" s="66">
        <f>IFERROR(MROUND((BG22+(BG22*(IF(Grunnbeløpstabell!$G$1&lt;&gt;"Egendefinert årlig prisstigning",ATF!$S$13,VLOOKUP($BH$1,Grunnbeløpstabell!$A$2:$L$128,3,FALSE))/100)))/100,1)*100,0)</f>
        <v>1174700</v>
      </c>
      <c r="BI22" s="66">
        <f>IFERROR(MROUND((BH22+(BH22*(IF(Grunnbeløpstabell!$G$1&lt;&gt;"Egendefinert årlig prisstigning",ATF!$S$13,VLOOKUP($BI$1,Grunnbeløpstabell!$A$2:$L$128,3,FALSE))/100)))/100,1)*100,0)</f>
        <v>1211900</v>
      </c>
      <c r="BJ22" s="66">
        <f>IFERROR(MROUND((BI22+(BI22*(IF(Grunnbeløpstabell!$G$1&lt;&gt;"Egendefinert årlig prisstigning",ATF!$S$13,VLOOKUP($BJ$1,Grunnbeløpstabell!$A$2:$L$128,3,FALSE))/100)))/100,1)*100,0)</f>
        <v>1250300</v>
      </c>
      <c r="BK22" s="66">
        <f>IFERROR(MROUND((BJ22+(BJ22*(IF(Grunnbeløpstabell!$G$1&lt;&gt;"Egendefinert årlig prisstigning",ATF!$S$13,VLOOKUP($BK$1,Grunnbeløpstabell!$A$2:$L$128,3,FALSE))/100)))/100,1)*100,0)</f>
        <v>1289900</v>
      </c>
      <c r="BL22" s="66">
        <f>IFERROR(MROUND((BK22+(BK22*(IF(Grunnbeløpstabell!$G$1&lt;&gt;"Egendefinert årlig prisstigning",ATF!$S$13,VLOOKUP($BL$1,Grunnbeløpstabell!$A$2:$L$128,3,FALSE))/100)))/100,1)*100,0)</f>
        <v>1330800</v>
      </c>
      <c r="BM22" s="66">
        <f>IFERROR(MROUND((BL22+(BL22*(IF(Grunnbeløpstabell!$G$1&lt;&gt;"Egendefinert årlig prisstigning",ATF!$S$13,VLOOKUP($BM$1,Grunnbeløpstabell!$A$2:$L$128,3,FALSE))/100)))/100,1)*100,0)</f>
        <v>1373000</v>
      </c>
      <c r="BN22" s="66">
        <f>IFERROR(MROUND((BM22+(BM22*(IF(Grunnbeløpstabell!$G$1&lt;&gt;"Egendefinert årlig prisstigning",ATF!$S$13,VLOOKUP($BN$1,Grunnbeløpstabell!$A$2:$L$128,3,FALSE))/100)))/100,1)*100,0)</f>
        <v>1416500</v>
      </c>
      <c r="BO22" s="66">
        <f>IFERROR(MROUND((BN22+(BN22*(IF(Grunnbeløpstabell!$G$1&lt;&gt;"Egendefinert årlig prisstigning",ATF!$S$13,VLOOKUP($BO$1,Grunnbeløpstabell!$A$2:$L$128,3,FALSE))/100)))/100,1)*100,0)</f>
        <v>1461400</v>
      </c>
      <c r="BP22" s="66">
        <f>IFERROR(MROUND((BO22+(BO22*(IF(Grunnbeløpstabell!$G$1&lt;&gt;"Egendefinert årlig prisstigning",ATF!$S$13,VLOOKUP($BP$1,Grunnbeløpstabell!$A$2:$L$128,3,FALSE))/100)))/100,1)*100,0)</f>
        <v>1507700</v>
      </c>
      <c r="BQ22" s="66">
        <f>IFERROR(MROUND((BP22+(BP22*(IF(Grunnbeløpstabell!$G$1&lt;&gt;"Egendefinert årlig prisstigning",ATF!$S$13,VLOOKUP($BQ$1,Grunnbeløpstabell!$A$2:$L$128,3,FALSE))/100)))/100,1)*100,0)</f>
        <v>1555500</v>
      </c>
      <c r="BR22" s="66">
        <f>IFERROR(MROUND((BQ22+(BQ22*(IF(Grunnbeløpstabell!$G$1&lt;&gt;"Egendefinert årlig prisstigning",ATF!$S$13,VLOOKUP($BR$1,Grunnbeløpstabell!$A$2:$L$128,3,FALSE))/100)))/100,1)*100,0)</f>
        <v>1604800</v>
      </c>
      <c r="BS22" s="66">
        <f>IFERROR(MROUND((BR22+(BR22*(IF(Grunnbeløpstabell!$G$1&lt;&gt;"Egendefinert årlig prisstigning",ATF!$S$13,VLOOKUP($BS$1,Grunnbeløpstabell!$A$2:$L$128,3,FALSE))/100)))/100,1)*100,0)</f>
        <v>1655700</v>
      </c>
      <c r="BT22" s="66">
        <f>IFERROR(MROUND((BS22+(BS22*(IF(Grunnbeløpstabell!$G$1&lt;&gt;"Egendefinert årlig prisstigning",ATF!$S$13,VLOOKUP($BT$1,Grunnbeløpstabell!$A$2:$L$128,3,FALSE))/100)))/100,1)*100,0)</f>
        <v>1708200</v>
      </c>
      <c r="BU22" s="66">
        <f>IFERROR(MROUND((BT22+(BT22*(IF(Grunnbeløpstabell!$G$1&lt;&gt;"Egendefinert årlig prisstigning",ATF!$S$13,VLOOKUP($BU$1,Grunnbeløpstabell!$A$2:$L$128,3,FALSE))/100)))/100,1)*100,0)</f>
        <v>1762300</v>
      </c>
      <c r="BV22" s="66">
        <f>IFERROR(MROUND((BU22+(BU22*(IF(Grunnbeløpstabell!$G$1&lt;&gt;"Egendefinert årlig prisstigning",ATF!$S$13,VLOOKUP($BV$1,Grunnbeløpstabell!$A$2:$L$128,3,FALSE))/100)))/100,1)*100,0)</f>
        <v>1818200</v>
      </c>
      <c r="BW22" s="66">
        <f>IFERROR(MROUND((BV22+(BV22*(IF(Grunnbeløpstabell!$G$1&lt;&gt;"Egendefinert årlig prisstigning",ATF!$S$13,VLOOKUP($BW$1,Grunnbeløpstabell!$A$2:$L$128,3,FALSE))/100)))/100,1)*100,0)</f>
        <v>1875800</v>
      </c>
      <c r="BX22" s="66">
        <f>IFERROR(MROUND((BW22+(BW22*(IF(Grunnbeløpstabell!$G$1&lt;&gt;"Egendefinert årlig prisstigning",ATF!$S$13,VLOOKUP($BX$1,Grunnbeløpstabell!$A$2:$L$128,3,FALSE))/100)))/100,1)*100,0)</f>
        <v>1935300</v>
      </c>
      <c r="BY22" s="66">
        <f>IFERROR(MROUND((BX22+(BX22*(IF(Grunnbeløpstabell!$G$1&lt;&gt;"Egendefinert årlig prisstigning",ATF!$S$13,VLOOKUP($BY$1,Grunnbeløpstabell!$A$2:$L$128,3,FALSE))/100)))/100,1)*100,0)</f>
        <v>1996600</v>
      </c>
      <c r="BZ22" s="66">
        <f>IFERROR(MROUND((BY22+(BY22*(IF(Grunnbeløpstabell!$G$1&lt;&gt;"Egendefinert årlig prisstigning",ATF!$S$13,VLOOKUP($BZ$1,Grunnbeløpstabell!$A$2:$L$128,3,FALSE))/100)))/100,1)*100,0)</f>
        <v>2059900</v>
      </c>
      <c r="CA22" s="66">
        <f>IFERROR(MROUND((BZ22+(BZ22*(IF(Grunnbeløpstabell!$G$1&lt;&gt;"Egendefinert årlig prisstigning",ATF!$S$13,VLOOKUP($CA$1,Grunnbeløpstabell!$A$2:$L$128,3,FALSE))/100)))/100,1)*100,0)</f>
        <v>2125200</v>
      </c>
      <c r="CB22" s="66">
        <f>IFERROR(MROUND((CA22+(CA22*(IF(Grunnbeløpstabell!$G$1&lt;&gt;"Egendefinert årlig prisstigning",ATF!$S$13,VLOOKUP($CB$1,Grunnbeløpstabell!$A$2:$L$128,3,FALSE))/100)))/100,1)*100,0)</f>
        <v>2192600</v>
      </c>
      <c r="CC22" s="66">
        <f>IFERROR(MROUND((CB22+(CB22*(IF(Grunnbeløpstabell!$G$1&lt;&gt;"Egendefinert årlig prisstigning",ATF!$S$13,VLOOKUP($CC$1,Grunnbeløpstabell!$A$2:$L$128,3,FALSE))/100)))/100,1)*100,0)</f>
        <v>2262100</v>
      </c>
      <c r="CD22" s="66">
        <f>IFERROR(MROUND((CC22+(CC22*(IF(Grunnbeløpstabell!$G$1&lt;&gt;"Egendefinert årlig prisstigning",ATF!$S$13,VLOOKUP($CD$1,Grunnbeløpstabell!$A$2:$L$128,3,FALSE))/100)))/100,1)*100,0)</f>
        <v>2333800</v>
      </c>
      <c r="CE22" s="66">
        <f>IFERROR(MROUND((CD22+(CD22*(IF(Grunnbeløpstabell!$G$1&lt;&gt;"Egendefinert årlig prisstigning",ATF!$S$13,VLOOKUP($CE$1,Grunnbeløpstabell!$A$2:$L$128,3,FALSE))/100)))/100,1)*100,0)</f>
        <v>2407800</v>
      </c>
      <c r="CF22" s="66">
        <f>IFERROR(MROUND((CE22+(CE22*(IF(Grunnbeløpstabell!$G$1&lt;&gt;"Egendefinert årlig prisstigning",ATF!$S$13,VLOOKUP($CF$1,Grunnbeløpstabell!$A$2:$L$128,3,FALSE))/100)))/100,1)*100,0)</f>
        <v>2484100</v>
      </c>
      <c r="CG22" s="66">
        <f>IFERROR(MROUND((CF22+(CF22*(IF(Grunnbeløpstabell!$G$1&lt;&gt;"Egendefinert årlig prisstigning",ATF!$S$13,VLOOKUP($CG$1,Grunnbeløpstabell!$A$2:$L$128,3,FALSE))/100)))/100,1)*100,0)</f>
        <v>2562800</v>
      </c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</row>
    <row r="23" spans="1:147">
      <c r="A23" s="159">
        <v>40</v>
      </c>
      <c r="B23" s="160">
        <v>263600</v>
      </c>
      <c r="C23" s="215">
        <v>273600</v>
      </c>
      <c r="D23" s="160">
        <v>273600</v>
      </c>
      <c r="E23" s="215">
        <v>273600</v>
      </c>
      <c r="F23" s="160">
        <v>280800</v>
      </c>
      <c r="G23" s="215">
        <v>289500</v>
      </c>
      <c r="H23" s="160">
        <v>289500</v>
      </c>
      <c r="I23" s="215">
        <v>297000</v>
      </c>
      <c r="J23" s="160">
        <v>297000</v>
      </c>
      <c r="K23" s="215">
        <v>306000</v>
      </c>
      <c r="L23" s="160">
        <v>310300</v>
      </c>
      <c r="M23" s="215">
        <v>326300</v>
      </c>
      <c r="N23" s="160">
        <v>328700</v>
      </c>
      <c r="O23" s="215">
        <v>338400</v>
      </c>
      <c r="P23" s="160">
        <v>345800</v>
      </c>
      <c r="Q23" s="215">
        <v>357800</v>
      </c>
      <c r="R23" s="160">
        <v>362200</v>
      </c>
      <c r="S23" s="215">
        <v>369800</v>
      </c>
      <c r="T23" s="160">
        <v>370500</v>
      </c>
      <c r="U23" s="215">
        <v>374800</v>
      </c>
      <c r="V23" s="160">
        <v>376000</v>
      </c>
      <c r="W23" s="215">
        <v>381100</v>
      </c>
      <c r="X23" s="160">
        <v>386200</v>
      </c>
      <c r="Y23" s="215">
        <v>387900</v>
      </c>
      <c r="Z23" s="160">
        <v>396900</v>
      </c>
      <c r="AA23" s="215">
        <v>406900</v>
      </c>
      <c r="AB23" s="160">
        <v>437900</v>
      </c>
      <c r="AC23" s="66">
        <f>IFERROR(MROUND((AB23+(AB23*(IF(Grunnbeløpstabell!$G$1&lt;&gt;"Egendefinert årlig prisstigning",ATF!$S$13,VLOOKUP($AC$1,Grunnbeløpstabell!$A$2:$L$128,3,FALSE))/100)))/100,1)*100,0)</f>
        <v>451800</v>
      </c>
      <c r="AD23" s="66">
        <f>IFERROR(MROUND((AC23+(AC23*(IF(Grunnbeløpstabell!$G$1&lt;&gt;"Egendefinert årlig prisstigning",ATF!$S$13,VLOOKUP($AD$1,Grunnbeløpstabell!$A$2:$L$128,3,FALSE))/100)))/100,1)*100,0)</f>
        <v>466100</v>
      </c>
      <c r="AE23" s="66">
        <f>IFERROR(MROUND((AD23+(AD23*(IF(Grunnbeløpstabell!$G$1&lt;&gt;"Egendefinert årlig prisstigning",ATF!$S$13,VLOOKUP($AE$1,Grunnbeløpstabell!$A$2:$L$128,3,FALSE))/100)))/100,1)*100,0)</f>
        <v>480900</v>
      </c>
      <c r="AF23" s="66">
        <f>IFERROR(MROUND((AE23+(AE23*(IF(Grunnbeløpstabell!$G$1&lt;&gt;"Egendefinert årlig prisstigning",ATF!$S$13,VLOOKUP($AF$1,Grunnbeløpstabell!$A$2:$L$128,3,FALSE))/100)))/100,1)*100,0)</f>
        <v>496100</v>
      </c>
      <c r="AG23" s="66">
        <f>IFERROR(MROUND((AF23+(AF23*(IF(Grunnbeløpstabell!$G$1&lt;&gt;"Egendefinert årlig prisstigning",ATF!$S$13,VLOOKUP($AG$1,Grunnbeløpstabell!$A$2:$L$128,3,FALSE))/100)))/100,1)*100,0)</f>
        <v>511800</v>
      </c>
      <c r="AH23" s="66">
        <f>IFERROR(MROUND((AG23+(AG23*(IF(Grunnbeløpstabell!$G$1&lt;&gt;"Egendefinert årlig prisstigning",ATF!$S$13,VLOOKUP($AH$1,Grunnbeløpstabell!$A$2:$L$128,3,FALSE))/100)))/100,1)*100,0)</f>
        <v>528000</v>
      </c>
      <c r="AI23" s="66">
        <f>IFERROR(MROUND((AH23+(AH23*(IF(Grunnbeløpstabell!$G$1&lt;&gt;"Egendefinert årlig prisstigning",ATF!$S$13,VLOOKUP($AI$1,Grunnbeløpstabell!$A$2:$L$128,3,FALSE))/100)))/100,1)*100,0)</f>
        <v>544700</v>
      </c>
      <c r="AJ23" s="66">
        <f>IFERROR(MROUND((AI23+(AI23*(IF(Grunnbeløpstabell!$G$1&lt;&gt;"Egendefinert årlig prisstigning",ATF!$S$13,VLOOKUP($AJ$1,Grunnbeløpstabell!$A$2:$L$128,3,FALSE))/100)))/100,1)*100,0)</f>
        <v>562000</v>
      </c>
      <c r="AK23" s="66">
        <f>IFERROR(MROUND((AJ23+(AJ23*(IF(Grunnbeløpstabell!$G$1&lt;&gt;"Egendefinert årlig prisstigning",ATF!$S$13,VLOOKUP($AK$1,Grunnbeløpstabell!$A$2:$L$128,3,FALSE))/100)))/100,1)*100,0)</f>
        <v>579800</v>
      </c>
      <c r="AL23" s="66">
        <f>IFERROR(MROUND((AK23+(AK23*(IF(Grunnbeløpstabell!$G$1&lt;&gt;"Egendefinert årlig prisstigning",ATF!$S$13,VLOOKUP($AL$1,Grunnbeløpstabell!$A$2:$L$128,3,FALSE))/100)))/100,1)*100,0)</f>
        <v>598200</v>
      </c>
      <c r="AM23" s="66">
        <f>IFERROR(MROUND((AL23+(AL23*(IF(Grunnbeløpstabell!$G$1&lt;&gt;"Egendefinert årlig prisstigning",ATF!$S$13,VLOOKUP($AM$1,Grunnbeløpstabell!$A$2:$L$128,3,FALSE))/100)))/100,1)*100,0)</f>
        <v>617200</v>
      </c>
      <c r="AN23" s="66">
        <f>IFERROR(MROUND((AM23+(AM23*(IF(Grunnbeløpstabell!$G$1&lt;&gt;"Egendefinert årlig prisstigning",ATF!$S$13,VLOOKUP($AN$1,Grunnbeløpstabell!$A$2:$L$128,3,FALSE))/100)))/100,1)*100,0)</f>
        <v>636800</v>
      </c>
      <c r="AO23" s="66">
        <f>IFERROR(MROUND((AN23+(AN23*(IF(Grunnbeløpstabell!$G$1&lt;&gt;"Egendefinert årlig prisstigning",ATF!$S$13,VLOOKUP($AO$1,Grunnbeløpstabell!$A$2:$L$128,3,FALSE))/100)))/100,1)*100,0)</f>
        <v>657000</v>
      </c>
      <c r="AP23" s="66">
        <f>IFERROR(MROUND((AO23+(AO23*(IF(Grunnbeløpstabell!$G$1&lt;&gt;"Egendefinert årlig prisstigning",ATF!$S$13,VLOOKUP($AP$1,Grunnbeløpstabell!$A$2:$L$128,3,FALSE))/100)))/100,1)*100,0)</f>
        <v>677800</v>
      </c>
      <c r="AQ23" s="66">
        <f>IFERROR(MROUND((AP23+(AP23*(IF(Grunnbeløpstabell!$G$1&lt;&gt;"Egendefinert årlig prisstigning",ATF!$S$13,VLOOKUP($AQ$1,Grunnbeløpstabell!$A$2:$L$128,3,FALSE))/100)))/100,1)*100,0)</f>
        <v>699300</v>
      </c>
      <c r="AR23" s="66">
        <f>IFERROR(MROUND((AQ23+(AQ23*(IF(Grunnbeløpstabell!$G$1&lt;&gt;"Egendefinert årlig prisstigning",ATF!$S$13,VLOOKUP($AR$1,Grunnbeløpstabell!$A$2:$L$128,3,FALSE))/100)))/100,1)*100,0)</f>
        <v>721500</v>
      </c>
      <c r="AS23" s="66">
        <f>IFERROR(MROUND((AR23+(AR23*(IF(Grunnbeløpstabell!$G$1&lt;&gt;"Egendefinert årlig prisstigning",ATF!$S$13,VLOOKUP($AS$1,Grunnbeløpstabell!$A$2:$L$128,3,FALSE))/100)))/100,1)*100,0)</f>
        <v>744400</v>
      </c>
      <c r="AT23" s="66">
        <f>IFERROR(MROUND((AS23+(AS23*(IF(Grunnbeløpstabell!$G$1&lt;&gt;"Egendefinert årlig prisstigning",ATF!$S$13,VLOOKUP($AT$1,Grunnbeløpstabell!$A$2:$L$128,3,FALSE))/100)))/100,1)*100,0)</f>
        <v>768000</v>
      </c>
      <c r="AU23" s="66">
        <f>IFERROR(MROUND((AT23+(AT23*(IF(Grunnbeløpstabell!$G$1&lt;&gt;"Egendefinert årlig prisstigning",ATF!$S$13,VLOOKUP($AU$1,Grunnbeløpstabell!$A$2:$L$128,3,FALSE))/100)))/100,1)*100,0)</f>
        <v>792300</v>
      </c>
      <c r="AV23" s="66">
        <f>IFERROR(MROUND((AU23+(AU23*(IF(Grunnbeløpstabell!$G$1&lt;&gt;"Egendefinert årlig prisstigning",ATF!$S$13,VLOOKUP($AV$1,Grunnbeløpstabell!$A$2:$L$128,3,FALSE))/100)))/100,1)*100,0)</f>
        <v>817400</v>
      </c>
      <c r="AW23" s="66">
        <f>IFERROR(MROUND((AV23+(AV23*(IF(Grunnbeløpstabell!$G$1&lt;&gt;"Egendefinert årlig prisstigning",ATF!$S$13,VLOOKUP($AW$1,Grunnbeløpstabell!$A$2:$L$128,3,FALSE))/100)))/100,1)*100,0)</f>
        <v>843300</v>
      </c>
      <c r="AX23" s="66">
        <f>IFERROR(MROUND((AW23+(AW23*(IF(Grunnbeløpstabell!$G$1&lt;&gt;"Egendefinert årlig prisstigning",ATF!$S$13,VLOOKUP($AX$1,Grunnbeløpstabell!$A$2:$L$128,3,FALSE))/100)))/100,1)*100,0)</f>
        <v>870000</v>
      </c>
      <c r="AY23" s="66">
        <f>IFERROR(MROUND((AX23+(AX23*(IF(Grunnbeløpstabell!$G$1&lt;&gt;"Egendefinert årlig prisstigning",ATF!$S$13,VLOOKUP($AY$1,Grunnbeløpstabell!$A$2:$L$128,3,FALSE))/100)))/100,1)*100,0)</f>
        <v>897600</v>
      </c>
      <c r="AZ23" s="66">
        <f>IFERROR(MROUND((AY23+(AY23*(IF(Grunnbeløpstabell!$G$1&lt;&gt;"Egendefinert årlig prisstigning",ATF!$S$13,VLOOKUP($AZ$1,Grunnbeløpstabell!$A$2:$L$128,3,FALSE))/100)))/100,1)*100,0)</f>
        <v>926100</v>
      </c>
      <c r="BA23" s="66">
        <f>IFERROR(MROUND((AZ23+(AZ23*(IF(Grunnbeløpstabell!$G$1&lt;&gt;"Egendefinert årlig prisstigning",ATF!$S$13,VLOOKUP($BA$1,Grunnbeløpstabell!$A$2:$L$128,3,FALSE))/100)))/100,1)*100,0)</f>
        <v>955500</v>
      </c>
      <c r="BB23" s="66">
        <f>IFERROR(MROUND((BA23+(BA23*(IF(Grunnbeløpstabell!$G$1&lt;&gt;"Egendefinert årlig prisstigning",ATF!$S$13,VLOOKUP($BB$1,Grunnbeløpstabell!$A$2:$L$128,3,FALSE))/100)))/100,1)*100,0)</f>
        <v>985800</v>
      </c>
      <c r="BC23" s="66">
        <f>IFERROR(MROUND((BB23+(BB23*(IF(Grunnbeløpstabell!$G$1&lt;&gt;"Egendefinert årlig prisstigning",ATF!$S$13,VLOOKUP($BC$1,Grunnbeløpstabell!$A$2:$L$128,3,FALSE))/100)))/100,1)*100,0)</f>
        <v>1017000</v>
      </c>
      <c r="BD23" s="66">
        <f>IFERROR(MROUND((BC23+(BC23*(IF(Grunnbeløpstabell!$G$1&lt;&gt;"Egendefinert årlig prisstigning",ATF!$S$13,VLOOKUP($BD$1,Grunnbeløpstabell!$A$2:$L$128,3,FALSE))/100)))/100,1)*100,0)</f>
        <v>1049200</v>
      </c>
      <c r="BE23" s="66">
        <f>IFERROR(MROUND((BD23+(BD23*(IF(Grunnbeløpstabell!$G$1&lt;&gt;"Egendefinert årlig prisstigning",ATF!$S$13,VLOOKUP($BE$1,Grunnbeløpstabell!$A$2:$L$128,3,FALSE))/100)))/100,1)*100,0)</f>
        <v>1082500</v>
      </c>
      <c r="BF23" s="66">
        <f>IFERROR(MROUND((BE23+(BE23*(IF(Grunnbeløpstabell!$G$1&lt;&gt;"Egendefinert årlig prisstigning",ATF!$S$13,VLOOKUP($BF$1,Grunnbeløpstabell!$A$2:$L$128,3,FALSE))/100)))/100,1)*100,0)</f>
        <v>1116800</v>
      </c>
      <c r="BG23" s="66">
        <f>IFERROR(MROUND((BF23+(BF23*(IF(Grunnbeløpstabell!$G$1&lt;&gt;"Egendefinert årlig prisstigning",ATF!$S$13,VLOOKUP($BG$1,Grunnbeløpstabell!$A$2:$L$128,3,FALSE))/100)))/100,1)*100,0)</f>
        <v>1152200</v>
      </c>
      <c r="BH23" s="66">
        <f>IFERROR(MROUND((BG23+(BG23*(IF(Grunnbeløpstabell!$G$1&lt;&gt;"Egendefinert årlig prisstigning",ATF!$S$13,VLOOKUP($BH$1,Grunnbeløpstabell!$A$2:$L$128,3,FALSE))/100)))/100,1)*100,0)</f>
        <v>1188700</v>
      </c>
      <c r="BI23" s="66">
        <f>IFERROR(MROUND((BH23+(BH23*(IF(Grunnbeløpstabell!$G$1&lt;&gt;"Egendefinert årlig prisstigning",ATF!$S$13,VLOOKUP($BI$1,Grunnbeløpstabell!$A$2:$L$128,3,FALSE))/100)))/100,1)*100,0)</f>
        <v>1226400</v>
      </c>
      <c r="BJ23" s="66">
        <f>IFERROR(MROUND((BI23+(BI23*(IF(Grunnbeløpstabell!$G$1&lt;&gt;"Egendefinert årlig prisstigning",ATF!$S$13,VLOOKUP($BJ$1,Grunnbeløpstabell!$A$2:$L$128,3,FALSE))/100)))/100,1)*100,0)</f>
        <v>1265300</v>
      </c>
      <c r="BK23" s="66">
        <f>IFERROR(MROUND((BJ23+(BJ23*(IF(Grunnbeløpstabell!$G$1&lt;&gt;"Egendefinert årlig prisstigning",ATF!$S$13,VLOOKUP($BK$1,Grunnbeløpstabell!$A$2:$L$128,3,FALSE))/100)))/100,1)*100,0)</f>
        <v>1305400</v>
      </c>
      <c r="BL23" s="66">
        <f>IFERROR(MROUND((BK23+(BK23*(IF(Grunnbeløpstabell!$G$1&lt;&gt;"Egendefinert årlig prisstigning",ATF!$S$13,VLOOKUP($BL$1,Grunnbeløpstabell!$A$2:$L$128,3,FALSE))/100)))/100,1)*100,0)</f>
        <v>1346800</v>
      </c>
      <c r="BM23" s="66">
        <f>IFERROR(MROUND((BL23+(BL23*(IF(Grunnbeløpstabell!$G$1&lt;&gt;"Egendefinert årlig prisstigning",ATF!$S$13,VLOOKUP($BM$1,Grunnbeløpstabell!$A$2:$L$128,3,FALSE))/100)))/100,1)*100,0)</f>
        <v>1389500</v>
      </c>
      <c r="BN23" s="66">
        <f>IFERROR(MROUND((BM23+(BM23*(IF(Grunnbeløpstabell!$G$1&lt;&gt;"Egendefinert årlig prisstigning",ATF!$S$13,VLOOKUP($BN$1,Grunnbeløpstabell!$A$2:$L$128,3,FALSE))/100)))/100,1)*100,0)</f>
        <v>1433500</v>
      </c>
      <c r="BO23" s="66">
        <f>IFERROR(MROUND((BN23+(BN23*(IF(Grunnbeløpstabell!$G$1&lt;&gt;"Egendefinert årlig prisstigning",ATF!$S$13,VLOOKUP($BO$1,Grunnbeløpstabell!$A$2:$L$128,3,FALSE))/100)))/100,1)*100,0)</f>
        <v>1478900</v>
      </c>
      <c r="BP23" s="66">
        <f>IFERROR(MROUND((BO23+(BO23*(IF(Grunnbeløpstabell!$G$1&lt;&gt;"Egendefinert årlig prisstigning",ATF!$S$13,VLOOKUP($BP$1,Grunnbeløpstabell!$A$2:$L$128,3,FALSE))/100)))/100,1)*100,0)</f>
        <v>1525800</v>
      </c>
      <c r="BQ23" s="66">
        <f>IFERROR(MROUND((BP23+(BP23*(IF(Grunnbeløpstabell!$G$1&lt;&gt;"Egendefinert årlig prisstigning",ATF!$S$13,VLOOKUP($BQ$1,Grunnbeløpstabell!$A$2:$L$128,3,FALSE))/100)))/100,1)*100,0)</f>
        <v>1574200</v>
      </c>
      <c r="BR23" s="66">
        <f>IFERROR(MROUND((BQ23+(BQ23*(IF(Grunnbeløpstabell!$G$1&lt;&gt;"Egendefinert årlig prisstigning",ATF!$S$13,VLOOKUP($BR$1,Grunnbeløpstabell!$A$2:$L$128,3,FALSE))/100)))/100,1)*100,0)</f>
        <v>1624100</v>
      </c>
      <c r="BS23" s="66">
        <f>IFERROR(MROUND((BR23+(BR23*(IF(Grunnbeløpstabell!$G$1&lt;&gt;"Egendefinert årlig prisstigning",ATF!$S$13,VLOOKUP($BS$1,Grunnbeløpstabell!$A$2:$L$128,3,FALSE))/100)))/100,1)*100,0)</f>
        <v>1675600</v>
      </c>
      <c r="BT23" s="66">
        <f>IFERROR(MROUND((BS23+(BS23*(IF(Grunnbeløpstabell!$G$1&lt;&gt;"Egendefinert årlig prisstigning",ATF!$S$13,VLOOKUP($BT$1,Grunnbeløpstabell!$A$2:$L$128,3,FALSE))/100)))/100,1)*100,0)</f>
        <v>1728700</v>
      </c>
      <c r="BU23" s="66">
        <f>IFERROR(MROUND((BT23+(BT23*(IF(Grunnbeløpstabell!$G$1&lt;&gt;"Egendefinert årlig prisstigning",ATF!$S$13,VLOOKUP($BU$1,Grunnbeløpstabell!$A$2:$L$128,3,FALSE))/100)))/100,1)*100,0)</f>
        <v>1783500</v>
      </c>
      <c r="BV23" s="66">
        <f>IFERROR(MROUND((BU23+(BU23*(IF(Grunnbeløpstabell!$G$1&lt;&gt;"Egendefinert årlig prisstigning",ATF!$S$13,VLOOKUP($BV$1,Grunnbeløpstabell!$A$2:$L$128,3,FALSE))/100)))/100,1)*100,0)</f>
        <v>1840000</v>
      </c>
      <c r="BW23" s="66">
        <f>IFERROR(MROUND((BV23+(BV23*(IF(Grunnbeløpstabell!$G$1&lt;&gt;"Egendefinert årlig prisstigning",ATF!$S$13,VLOOKUP($BW$1,Grunnbeløpstabell!$A$2:$L$128,3,FALSE))/100)))/100,1)*100,0)</f>
        <v>1898300</v>
      </c>
      <c r="BX23" s="66">
        <f>IFERROR(MROUND((BW23+(BW23*(IF(Grunnbeløpstabell!$G$1&lt;&gt;"Egendefinert årlig prisstigning",ATF!$S$13,VLOOKUP($BX$1,Grunnbeløpstabell!$A$2:$L$128,3,FALSE))/100)))/100,1)*100,0)</f>
        <v>1958500</v>
      </c>
      <c r="BY23" s="66">
        <f>IFERROR(MROUND((BX23+(BX23*(IF(Grunnbeløpstabell!$G$1&lt;&gt;"Egendefinert årlig prisstigning",ATF!$S$13,VLOOKUP($BY$1,Grunnbeløpstabell!$A$2:$L$128,3,FALSE))/100)))/100,1)*100,0)</f>
        <v>2020600</v>
      </c>
      <c r="BZ23" s="66">
        <f>IFERROR(MROUND((BY23+(BY23*(IF(Grunnbeløpstabell!$G$1&lt;&gt;"Egendefinert årlig prisstigning",ATF!$S$13,VLOOKUP($BZ$1,Grunnbeløpstabell!$A$2:$L$128,3,FALSE))/100)))/100,1)*100,0)</f>
        <v>2084700</v>
      </c>
      <c r="CA23" s="66">
        <f>IFERROR(MROUND((BZ23+(BZ23*(IF(Grunnbeløpstabell!$G$1&lt;&gt;"Egendefinert årlig prisstigning",ATF!$S$13,VLOOKUP($CA$1,Grunnbeløpstabell!$A$2:$L$128,3,FALSE))/100)))/100,1)*100,0)</f>
        <v>2150800</v>
      </c>
      <c r="CB23" s="66">
        <f>IFERROR(MROUND((CA23+(CA23*(IF(Grunnbeløpstabell!$G$1&lt;&gt;"Egendefinert årlig prisstigning",ATF!$S$13,VLOOKUP($CB$1,Grunnbeløpstabell!$A$2:$L$128,3,FALSE))/100)))/100,1)*100,0)</f>
        <v>2219000</v>
      </c>
      <c r="CC23" s="66">
        <f>IFERROR(MROUND((CB23+(CB23*(IF(Grunnbeløpstabell!$G$1&lt;&gt;"Egendefinert årlig prisstigning",ATF!$S$13,VLOOKUP($CC$1,Grunnbeløpstabell!$A$2:$L$128,3,FALSE))/100)))/100,1)*100,0)</f>
        <v>2289300</v>
      </c>
      <c r="CD23" s="66">
        <f>IFERROR(MROUND((CC23+(CC23*(IF(Grunnbeløpstabell!$G$1&lt;&gt;"Egendefinert årlig prisstigning",ATF!$S$13,VLOOKUP($CD$1,Grunnbeløpstabell!$A$2:$L$128,3,FALSE))/100)))/100,1)*100,0)</f>
        <v>2361900</v>
      </c>
      <c r="CE23" s="66">
        <f>IFERROR(MROUND((CD23+(CD23*(IF(Grunnbeløpstabell!$G$1&lt;&gt;"Egendefinert årlig prisstigning",ATF!$S$13,VLOOKUP($CE$1,Grunnbeløpstabell!$A$2:$L$128,3,FALSE))/100)))/100,1)*100,0)</f>
        <v>2436800</v>
      </c>
      <c r="CF23" s="66">
        <f>IFERROR(MROUND((CE23+(CE23*(IF(Grunnbeløpstabell!$G$1&lt;&gt;"Egendefinert årlig prisstigning",ATF!$S$13,VLOOKUP($CF$1,Grunnbeløpstabell!$A$2:$L$128,3,FALSE))/100)))/100,1)*100,0)</f>
        <v>2514000</v>
      </c>
      <c r="CG23" s="66">
        <f>IFERROR(MROUND((CF23+(CF23*(IF(Grunnbeløpstabell!$G$1&lt;&gt;"Egendefinert årlig prisstigning",ATF!$S$13,VLOOKUP($CG$1,Grunnbeløpstabell!$A$2:$L$128,3,FALSE))/100)))/100,1)*100,0)</f>
        <v>2593700</v>
      </c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</row>
    <row r="24" spans="1:147">
      <c r="A24" s="159">
        <v>41</v>
      </c>
      <c r="B24" s="160">
        <v>268100</v>
      </c>
      <c r="C24" s="215">
        <v>278100</v>
      </c>
      <c r="D24" s="160">
        <v>278100</v>
      </c>
      <c r="E24" s="215">
        <v>278100</v>
      </c>
      <c r="F24" s="160">
        <v>285300</v>
      </c>
      <c r="G24" s="215">
        <v>294100</v>
      </c>
      <c r="H24" s="160">
        <v>294100</v>
      </c>
      <c r="I24" s="215">
        <v>301700</v>
      </c>
      <c r="J24" s="160">
        <v>301700</v>
      </c>
      <c r="K24" s="215">
        <v>310700</v>
      </c>
      <c r="L24" s="160">
        <v>315000</v>
      </c>
      <c r="M24" s="215">
        <v>331000</v>
      </c>
      <c r="N24" s="160">
        <v>333400</v>
      </c>
      <c r="O24" s="215">
        <v>343100</v>
      </c>
      <c r="P24" s="160">
        <v>350500</v>
      </c>
      <c r="Q24" s="215">
        <v>362500</v>
      </c>
      <c r="R24" s="160">
        <v>367000</v>
      </c>
      <c r="S24" s="215">
        <v>374700</v>
      </c>
      <c r="T24" s="160">
        <v>375400</v>
      </c>
      <c r="U24" s="215">
        <v>379700</v>
      </c>
      <c r="V24" s="160">
        <v>381000</v>
      </c>
      <c r="W24" s="215">
        <v>386100</v>
      </c>
      <c r="X24" s="160">
        <v>391300</v>
      </c>
      <c r="Y24" s="215">
        <v>393000</v>
      </c>
      <c r="Z24" s="160">
        <v>402000</v>
      </c>
      <c r="AA24" s="215">
        <v>412000</v>
      </c>
      <c r="AB24" s="160">
        <v>443000</v>
      </c>
      <c r="AC24" s="66">
        <f>IFERROR(MROUND((AB24+(AB24*(IF(Grunnbeløpstabell!$G$1&lt;&gt;"Egendefinert årlig prisstigning",ATF!$S$13,VLOOKUP($AC$1,Grunnbeløpstabell!$A$2:$L$128,3,FALSE))/100)))/100,1)*100,0)</f>
        <v>457000</v>
      </c>
      <c r="AD24" s="66">
        <f>IFERROR(MROUND((AC24+(AC24*(IF(Grunnbeløpstabell!$G$1&lt;&gt;"Egendefinert årlig prisstigning",ATF!$S$13,VLOOKUP($AD$1,Grunnbeløpstabell!$A$2:$L$128,3,FALSE))/100)))/100,1)*100,0)</f>
        <v>471500</v>
      </c>
      <c r="AE24" s="66">
        <f>IFERROR(MROUND((AD24+(AD24*(IF(Grunnbeløpstabell!$G$1&lt;&gt;"Egendefinert årlig prisstigning",ATF!$S$13,VLOOKUP($AE$1,Grunnbeløpstabell!$A$2:$L$128,3,FALSE))/100)))/100,1)*100,0)</f>
        <v>486400</v>
      </c>
      <c r="AF24" s="66">
        <f>IFERROR(MROUND((AE24+(AE24*(IF(Grunnbeløpstabell!$G$1&lt;&gt;"Egendefinert årlig prisstigning",ATF!$S$13,VLOOKUP($AF$1,Grunnbeløpstabell!$A$2:$L$128,3,FALSE))/100)))/100,1)*100,0)</f>
        <v>501800</v>
      </c>
      <c r="AG24" s="66">
        <f>IFERROR(MROUND((AF24+(AF24*(IF(Grunnbeløpstabell!$G$1&lt;&gt;"Egendefinert årlig prisstigning",ATF!$S$13,VLOOKUP($AG$1,Grunnbeløpstabell!$A$2:$L$128,3,FALSE))/100)))/100,1)*100,0)</f>
        <v>517700</v>
      </c>
      <c r="AH24" s="66">
        <f>IFERROR(MROUND((AG24+(AG24*(IF(Grunnbeløpstabell!$G$1&lt;&gt;"Egendefinert årlig prisstigning",ATF!$S$13,VLOOKUP($AH$1,Grunnbeløpstabell!$A$2:$L$128,3,FALSE))/100)))/100,1)*100,0)</f>
        <v>534100</v>
      </c>
      <c r="AI24" s="66">
        <f>IFERROR(MROUND((AH24+(AH24*(IF(Grunnbeløpstabell!$G$1&lt;&gt;"Egendefinert årlig prisstigning",ATF!$S$13,VLOOKUP($AI$1,Grunnbeløpstabell!$A$2:$L$128,3,FALSE))/100)))/100,1)*100,0)</f>
        <v>551000</v>
      </c>
      <c r="AJ24" s="66">
        <f>IFERROR(MROUND((AI24+(AI24*(IF(Grunnbeløpstabell!$G$1&lt;&gt;"Egendefinert årlig prisstigning",ATF!$S$13,VLOOKUP($AJ$1,Grunnbeløpstabell!$A$2:$L$128,3,FALSE))/100)))/100,1)*100,0)</f>
        <v>568500</v>
      </c>
      <c r="AK24" s="66">
        <f>IFERROR(MROUND((AJ24+(AJ24*(IF(Grunnbeløpstabell!$G$1&lt;&gt;"Egendefinert årlig prisstigning",ATF!$S$13,VLOOKUP($AK$1,Grunnbeløpstabell!$A$2:$L$128,3,FALSE))/100)))/100,1)*100,0)</f>
        <v>586500</v>
      </c>
      <c r="AL24" s="66">
        <f>IFERROR(MROUND((AK24+(AK24*(IF(Grunnbeløpstabell!$G$1&lt;&gt;"Egendefinert årlig prisstigning",ATF!$S$13,VLOOKUP($AL$1,Grunnbeløpstabell!$A$2:$L$128,3,FALSE))/100)))/100,1)*100,0)</f>
        <v>605100</v>
      </c>
      <c r="AM24" s="66">
        <f>IFERROR(MROUND((AL24+(AL24*(IF(Grunnbeløpstabell!$G$1&lt;&gt;"Egendefinert årlig prisstigning",ATF!$S$13,VLOOKUP($AM$1,Grunnbeløpstabell!$A$2:$L$128,3,FALSE))/100)))/100,1)*100,0)</f>
        <v>624300</v>
      </c>
      <c r="AN24" s="66">
        <f>IFERROR(MROUND((AM24+(AM24*(IF(Grunnbeløpstabell!$G$1&lt;&gt;"Egendefinert årlig prisstigning",ATF!$S$13,VLOOKUP($AN$1,Grunnbeløpstabell!$A$2:$L$128,3,FALSE))/100)))/100,1)*100,0)</f>
        <v>644100</v>
      </c>
      <c r="AO24" s="66">
        <f>IFERROR(MROUND((AN24+(AN24*(IF(Grunnbeløpstabell!$G$1&lt;&gt;"Egendefinert årlig prisstigning",ATF!$S$13,VLOOKUP($AO$1,Grunnbeløpstabell!$A$2:$L$128,3,FALSE))/100)))/100,1)*100,0)</f>
        <v>664500</v>
      </c>
      <c r="AP24" s="66">
        <f>IFERROR(MROUND((AO24+(AO24*(IF(Grunnbeløpstabell!$G$1&lt;&gt;"Egendefinert årlig prisstigning",ATF!$S$13,VLOOKUP($AP$1,Grunnbeløpstabell!$A$2:$L$128,3,FALSE))/100)))/100,1)*100,0)</f>
        <v>685600</v>
      </c>
      <c r="AQ24" s="66">
        <f>IFERROR(MROUND((AP24+(AP24*(IF(Grunnbeløpstabell!$G$1&lt;&gt;"Egendefinert årlig prisstigning",ATF!$S$13,VLOOKUP($AQ$1,Grunnbeløpstabell!$A$2:$L$128,3,FALSE))/100)))/100,1)*100,0)</f>
        <v>707300</v>
      </c>
      <c r="AR24" s="66">
        <f>IFERROR(MROUND((AQ24+(AQ24*(IF(Grunnbeløpstabell!$G$1&lt;&gt;"Egendefinert årlig prisstigning",ATF!$S$13,VLOOKUP($AR$1,Grunnbeløpstabell!$A$2:$L$128,3,FALSE))/100)))/100,1)*100,0)</f>
        <v>729700</v>
      </c>
      <c r="AS24" s="66">
        <f>IFERROR(MROUND((AR24+(AR24*(IF(Grunnbeløpstabell!$G$1&lt;&gt;"Egendefinert årlig prisstigning",ATF!$S$13,VLOOKUP($AS$1,Grunnbeløpstabell!$A$2:$L$128,3,FALSE))/100)))/100,1)*100,0)</f>
        <v>752800</v>
      </c>
      <c r="AT24" s="66">
        <f>IFERROR(MROUND((AS24+(AS24*(IF(Grunnbeløpstabell!$G$1&lt;&gt;"Egendefinert årlig prisstigning",ATF!$S$13,VLOOKUP($AT$1,Grunnbeløpstabell!$A$2:$L$128,3,FALSE))/100)))/100,1)*100,0)</f>
        <v>776700</v>
      </c>
      <c r="AU24" s="66">
        <f>IFERROR(MROUND((AT24+(AT24*(IF(Grunnbeløpstabell!$G$1&lt;&gt;"Egendefinert årlig prisstigning",ATF!$S$13,VLOOKUP($AU$1,Grunnbeløpstabell!$A$2:$L$128,3,FALSE))/100)))/100,1)*100,0)</f>
        <v>801300</v>
      </c>
      <c r="AV24" s="66">
        <f>IFERROR(MROUND((AU24+(AU24*(IF(Grunnbeløpstabell!$G$1&lt;&gt;"Egendefinert årlig prisstigning",ATF!$S$13,VLOOKUP($AV$1,Grunnbeløpstabell!$A$2:$L$128,3,FALSE))/100)))/100,1)*100,0)</f>
        <v>826700</v>
      </c>
      <c r="AW24" s="66">
        <f>IFERROR(MROUND((AV24+(AV24*(IF(Grunnbeløpstabell!$G$1&lt;&gt;"Egendefinert årlig prisstigning",ATF!$S$13,VLOOKUP($AW$1,Grunnbeløpstabell!$A$2:$L$128,3,FALSE))/100)))/100,1)*100,0)</f>
        <v>852900</v>
      </c>
      <c r="AX24" s="66">
        <f>IFERROR(MROUND((AW24+(AW24*(IF(Grunnbeløpstabell!$G$1&lt;&gt;"Egendefinert årlig prisstigning",ATF!$S$13,VLOOKUP($AX$1,Grunnbeløpstabell!$A$2:$L$128,3,FALSE))/100)))/100,1)*100,0)</f>
        <v>879900</v>
      </c>
      <c r="AY24" s="66">
        <f>IFERROR(MROUND((AX24+(AX24*(IF(Grunnbeløpstabell!$G$1&lt;&gt;"Egendefinert årlig prisstigning",ATF!$S$13,VLOOKUP($AY$1,Grunnbeløpstabell!$A$2:$L$128,3,FALSE))/100)))/100,1)*100,0)</f>
        <v>907800</v>
      </c>
      <c r="AZ24" s="66">
        <f>IFERROR(MROUND((AY24+(AY24*(IF(Grunnbeløpstabell!$G$1&lt;&gt;"Egendefinert årlig prisstigning",ATF!$S$13,VLOOKUP($AZ$1,Grunnbeløpstabell!$A$2:$L$128,3,FALSE))/100)))/100,1)*100,0)</f>
        <v>936600</v>
      </c>
      <c r="BA24" s="66">
        <f>IFERROR(MROUND((AZ24+(AZ24*(IF(Grunnbeløpstabell!$G$1&lt;&gt;"Egendefinert årlig prisstigning",ATF!$S$13,VLOOKUP($BA$1,Grunnbeløpstabell!$A$2:$L$128,3,FALSE))/100)))/100,1)*100,0)</f>
        <v>966300</v>
      </c>
      <c r="BB24" s="66">
        <f>IFERROR(MROUND((BA24+(BA24*(IF(Grunnbeløpstabell!$G$1&lt;&gt;"Egendefinert årlig prisstigning",ATF!$S$13,VLOOKUP($BB$1,Grunnbeløpstabell!$A$2:$L$128,3,FALSE))/100)))/100,1)*100,0)</f>
        <v>996900</v>
      </c>
      <c r="BC24" s="66">
        <f>IFERROR(MROUND((BB24+(BB24*(IF(Grunnbeløpstabell!$G$1&lt;&gt;"Egendefinert årlig prisstigning",ATF!$S$13,VLOOKUP($BC$1,Grunnbeløpstabell!$A$2:$L$128,3,FALSE))/100)))/100,1)*100,0)</f>
        <v>1028500</v>
      </c>
      <c r="BD24" s="66">
        <f>IFERROR(MROUND((BC24+(BC24*(IF(Grunnbeløpstabell!$G$1&lt;&gt;"Egendefinert årlig prisstigning",ATF!$S$13,VLOOKUP($BD$1,Grunnbeløpstabell!$A$2:$L$128,3,FALSE))/100)))/100,1)*100,0)</f>
        <v>1061100</v>
      </c>
      <c r="BE24" s="66">
        <f>IFERROR(MROUND((BD24+(BD24*(IF(Grunnbeløpstabell!$G$1&lt;&gt;"Egendefinert årlig prisstigning",ATF!$S$13,VLOOKUP($BE$1,Grunnbeløpstabell!$A$2:$L$128,3,FALSE))/100)))/100,1)*100,0)</f>
        <v>1094700</v>
      </c>
      <c r="BF24" s="66">
        <f>IFERROR(MROUND((BE24+(BE24*(IF(Grunnbeløpstabell!$G$1&lt;&gt;"Egendefinert årlig prisstigning",ATF!$S$13,VLOOKUP($BF$1,Grunnbeløpstabell!$A$2:$L$128,3,FALSE))/100)))/100,1)*100,0)</f>
        <v>1129400</v>
      </c>
      <c r="BG24" s="66">
        <f>IFERROR(MROUND((BF24+(BF24*(IF(Grunnbeløpstabell!$G$1&lt;&gt;"Egendefinert årlig prisstigning",ATF!$S$13,VLOOKUP($BG$1,Grunnbeløpstabell!$A$2:$L$128,3,FALSE))/100)))/100,1)*100,0)</f>
        <v>1165200</v>
      </c>
      <c r="BH24" s="66">
        <f>IFERROR(MROUND((BG24+(BG24*(IF(Grunnbeløpstabell!$G$1&lt;&gt;"Egendefinert årlig prisstigning",ATF!$S$13,VLOOKUP($BH$1,Grunnbeløpstabell!$A$2:$L$128,3,FALSE))/100)))/100,1)*100,0)</f>
        <v>1202100</v>
      </c>
      <c r="BI24" s="66">
        <f>IFERROR(MROUND((BH24+(BH24*(IF(Grunnbeløpstabell!$G$1&lt;&gt;"Egendefinert årlig prisstigning",ATF!$S$13,VLOOKUP($BI$1,Grunnbeløpstabell!$A$2:$L$128,3,FALSE))/100)))/100,1)*100,0)</f>
        <v>1240200</v>
      </c>
      <c r="BJ24" s="66">
        <f>IFERROR(MROUND((BI24+(BI24*(IF(Grunnbeløpstabell!$G$1&lt;&gt;"Egendefinert årlig prisstigning",ATF!$S$13,VLOOKUP($BJ$1,Grunnbeløpstabell!$A$2:$L$128,3,FALSE))/100)))/100,1)*100,0)</f>
        <v>1279500</v>
      </c>
      <c r="BK24" s="66">
        <f>IFERROR(MROUND((BJ24+(BJ24*(IF(Grunnbeløpstabell!$G$1&lt;&gt;"Egendefinert årlig prisstigning",ATF!$S$13,VLOOKUP($BK$1,Grunnbeløpstabell!$A$2:$L$128,3,FALSE))/100)))/100,1)*100,0)</f>
        <v>1320100</v>
      </c>
      <c r="BL24" s="66">
        <f>IFERROR(MROUND((BK24+(BK24*(IF(Grunnbeløpstabell!$G$1&lt;&gt;"Egendefinert årlig prisstigning",ATF!$S$13,VLOOKUP($BL$1,Grunnbeløpstabell!$A$2:$L$128,3,FALSE))/100)))/100,1)*100,0)</f>
        <v>1361900</v>
      </c>
      <c r="BM24" s="66">
        <f>IFERROR(MROUND((BL24+(BL24*(IF(Grunnbeløpstabell!$G$1&lt;&gt;"Egendefinert årlig prisstigning",ATF!$S$13,VLOOKUP($BM$1,Grunnbeløpstabell!$A$2:$L$128,3,FALSE))/100)))/100,1)*100,0)</f>
        <v>1405100</v>
      </c>
      <c r="BN24" s="66">
        <f>IFERROR(MROUND((BM24+(BM24*(IF(Grunnbeløpstabell!$G$1&lt;&gt;"Egendefinert årlig prisstigning",ATF!$S$13,VLOOKUP($BN$1,Grunnbeløpstabell!$A$2:$L$128,3,FALSE))/100)))/100,1)*100,0)</f>
        <v>1449600</v>
      </c>
      <c r="BO24" s="66">
        <f>IFERROR(MROUND((BN24+(BN24*(IF(Grunnbeløpstabell!$G$1&lt;&gt;"Egendefinert årlig prisstigning",ATF!$S$13,VLOOKUP($BO$1,Grunnbeløpstabell!$A$2:$L$128,3,FALSE))/100)))/100,1)*100,0)</f>
        <v>1495600</v>
      </c>
      <c r="BP24" s="66">
        <f>IFERROR(MROUND((BO24+(BO24*(IF(Grunnbeløpstabell!$G$1&lt;&gt;"Egendefinert årlig prisstigning",ATF!$S$13,VLOOKUP($BP$1,Grunnbeløpstabell!$A$2:$L$128,3,FALSE))/100)))/100,1)*100,0)</f>
        <v>1543000</v>
      </c>
      <c r="BQ24" s="66">
        <f>IFERROR(MROUND((BP24+(BP24*(IF(Grunnbeløpstabell!$G$1&lt;&gt;"Egendefinert årlig prisstigning",ATF!$S$13,VLOOKUP($BQ$1,Grunnbeløpstabell!$A$2:$L$128,3,FALSE))/100)))/100,1)*100,0)</f>
        <v>1591900</v>
      </c>
      <c r="BR24" s="66">
        <f>IFERROR(MROUND((BQ24+(BQ24*(IF(Grunnbeløpstabell!$G$1&lt;&gt;"Egendefinert årlig prisstigning",ATF!$S$13,VLOOKUP($BR$1,Grunnbeløpstabell!$A$2:$L$128,3,FALSE))/100)))/100,1)*100,0)</f>
        <v>1642400</v>
      </c>
      <c r="BS24" s="66">
        <f>IFERROR(MROUND((BR24+(BR24*(IF(Grunnbeløpstabell!$G$1&lt;&gt;"Egendefinert årlig prisstigning",ATF!$S$13,VLOOKUP($BS$1,Grunnbeløpstabell!$A$2:$L$128,3,FALSE))/100)))/100,1)*100,0)</f>
        <v>1694500</v>
      </c>
      <c r="BT24" s="66">
        <f>IFERROR(MROUND((BS24+(BS24*(IF(Grunnbeløpstabell!$G$1&lt;&gt;"Egendefinert årlig prisstigning",ATF!$S$13,VLOOKUP($BT$1,Grunnbeløpstabell!$A$2:$L$128,3,FALSE))/100)))/100,1)*100,0)</f>
        <v>1748200</v>
      </c>
      <c r="BU24" s="66">
        <f>IFERROR(MROUND((BT24+(BT24*(IF(Grunnbeløpstabell!$G$1&lt;&gt;"Egendefinert årlig prisstigning",ATF!$S$13,VLOOKUP($BU$1,Grunnbeløpstabell!$A$2:$L$128,3,FALSE))/100)))/100,1)*100,0)</f>
        <v>1803600</v>
      </c>
      <c r="BV24" s="66">
        <f>IFERROR(MROUND((BU24+(BU24*(IF(Grunnbeløpstabell!$G$1&lt;&gt;"Egendefinert årlig prisstigning",ATF!$S$13,VLOOKUP($BV$1,Grunnbeløpstabell!$A$2:$L$128,3,FALSE))/100)))/100,1)*100,0)</f>
        <v>1860800</v>
      </c>
      <c r="BW24" s="66">
        <f>IFERROR(MROUND((BV24+(BV24*(IF(Grunnbeløpstabell!$G$1&lt;&gt;"Egendefinert årlig prisstigning",ATF!$S$13,VLOOKUP($BW$1,Grunnbeløpstabell!$A$2:$L$128,3,FALSE))/100)))/100,1)*100,0)</f>
        <v>1919800</v>
      </c>
      <c r="BX24" s="66">
        <f>IFERROR(MROUND((BW24+(BW24*(IF(Grunnbeløpstabell!$G$1&lt;&gt;"Egendefinert årlig prisstigning",ATF!$S$13,VLOOKUP($BX$1,Grunnbeløpstabell!$A$2:$L$128,3,FALSE))/100)))/100,1)*100,0)</f>
        <v>1980700</v>
      </c>
      <c r="BY24" s="66">
        <f>IFERROR(MROUND((BX24+(BX24*(IF(Grunnbeløpstabell!$G$1&lt;&gt;"Egendefinert årlig prisstigning",ATF!$S$13,VLOOKUP($BY$1,Grunnbeløpstabell!$A$2:$L$128,3,FALSE))/100)))/100,1)*100,0)</f>
        <v>2043500</v>
      </c>
      <c r="BZ24" s="66">
        <f>IFERROR(MROUND((BY24+(BY24*(IF(Grunnbeløpstabell!$G$1&lt;&gt;"Egendefinert årlig prisstigning",ATF!$S$13,VLOOKUP($BZ$1,Grunnbeløpstabell!$A$2:$L$128,3,FALSE))/100)))/100,1)*100,0)</f>
        <v>2108300</v>
      </c>
      <c r="CA24" s="66">
        <f>IFERROR(MROUND((BZ24+(BZ24*(IF(Grunnbeløpstabell!$G$1&lt;&gt;"Egendefinert årlig prisstigning",ATF!$S$13,VLOOKUP($CA$1,Grunnbeløpstabell!$A$2:$L$128,3,FALSE))/100)))/100,1)*100,0)</f>
        <v>2175100</v>
      </c>
      <c r="CB24" s="66">
        <f>IFERROR(MROUND((CA24+(CA24*(IF(Grunnbeløpstabell!$G$1&lt;&gt;"Egendefinert årlig prisstigning",ATF!$S$13,VLOOKUP($CB$1,Grunnbeløpstabell!$A$2:$L$128,3,FALSE))/100)))/100,1)*100,0)</f>
        <v>2244100</v>
      </c>
      <c r="CC24" s="66">
        <f>IFERROR(MROUND((CB24+(CB24*(IF(Grunnbeløpstabell!$G$1&lt;&gt;"Egendefinert årlig prisstigning",ATF!$S$13,VLOOKUP($CC$1,Grunnbeløpstabell!$A$2:$L$128,3,FALSE))/100)))/100,1)*100,0)</f>
        <v>2315200</v>
      </c>
      <c r="CD24" s="66">
        <f>IFERROR(MROUND((CC24+(CC24*(IF(Grunnbeløpstabell!$G$1&lt;&gt;"Egendefinert årlig prisstigning",ATF!$S$13,VLOOKUP($CD$1,Grunnbeløpstabell!$A$2:$L$128,3,FALSE))/100)))/100,1)*100,0)</f>
        <v>2388600</v>
      </c>
      <c r="CE24" s="66">
        <f>IFERROR(MROUND((CD24+(CD24*(IF(Grunnbeløpstabell!$G$1&lt;&gt;"Egendefinert årlig prisstigning",ATF!$S$13,VLOOKUP($CE$1,Grunnbeløpstabell!$A$2:$L$128,3,FALSE))/100)))/100,1)*100,0)</f>
        <v>2464300</v>
      </c>
      <c r="CF24" s="66">
        <f>IFERROR(MROUND((CE24+(CE24*(IF(Grunnbeløpstabell!$G$1&lt;&gt;"Egendefinert årlig prisstigning",ATF!$S$13,VLOOKUP($CF$1,Grunnbeløpstabell!$A$2:$L$128,3,FALSE))/100)))/100,1)*100,0)</f>
        <v>2542400</v>
      </c>
      <c r="CG24" s="66">
        <f>IFERROR(MROUND((CF24+(CF24*(IF(Grunnbeløpstabell!$G$1&lt;&gt;"Egendefinert årlig prisstigning",ATF!$S$13,VLOOKUP($CG$1,Grunnbeløpstabell!$A$2:$L$128,3,FALSE))/100)))/100,1)*100,0)</f>
        <v>2623000</v>
      </c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</row>
    <row r="25" spans="1:147">
      <c r="A25" s="159">
        <v>42</v>
      </c>
      <c r="B25" s="160">
        <v>273100</v>
      </c>
      <c r="C25" s="215">
        <v>283100</v>
      </c>
      <c r="D25" s="160">
        <v>283100</v>
      </c>
      <c r="E25" s="215">
        <v>283100</v>
      </c>
      <c r="F25" s="160">
        <v>290300</v>
      </c>
      <c r="G25" s="215">
        <v>299300</v>
      </c>
      <c r="H25" s="160">
        <v>299300</v>
      </c>
      <c r="I25" s="215">
        <v>307100</v>
      </c>
      <c r="J25" s="160">
        <v>307100</v>
      </c>
      <c r="K25" s="215">
        <v>316200</v>
      </c>
      <c r="L25" s="160">
        <v>320500</v>
      </c>
      <c r="M25" s="215">
        <v>336500</v>
      </c>
      <c r="N25" s="160">
        <v>338900</v>
      </c>
      <c r="O25" s="215">
        <v>348600</v>
      </c>
      <c r="P25" s="160">
        <v>356000</v>
      </c>
      <c r="Q25" s="215">
        <v>368000</v>
      </c>
      <c r="R25" s="160">
        <v>372500</v>
      </c>
      <c r="S25" s="215">
        <v>380300</v>
      </c>
      <c r="T25" s="160">
        <v>381000</v>
      </c>
      <c r="U25" s="215">
        <v>385400</v>
      </c>
      <c r="V25" s="160">
        <v>386700</v>
      </c>
      <c r="W25" s="215">
        <v>391800</v>
      </c>
      <c r="X25" s="160">
        <v>397100</v>
      </c>
      <c r="Y25" s="215">
        <v>398800</v>
      </c>
      <c r="Z25" s="160">
        <v>407900</v>
      </c>
      <c r="AA25" s="215">
        <v>417900</v>
      </c>
      <c r="AB25" s="160">
        <v>448900</v>
      </c>
      <c r="AC25" s="66">
        <f>IFERROR(MROUND((AB25+(AB25*(IF(Grunnbeløpstabell!$G$1&lt;&gt;"Egendefinert årlig prisstigning",ATF!$S$13,VLOOKUP($AC$1,Grunnbeløpstabell!$A$2:$L$128,3,FALSE))/100)))/100,1)*100,0)</f>
        <v>463100</v>
      </c>
      <c r="AD25" s="66">
        <f>IFERROR(MROUND((AC25+(AC25*(IF(Grunnbeløpstabell!$G$1&lt;&gt;"Egendefinert årlig prisstigning",ATF!$S$13,VLOOKUP($AD$1,Grunnbeløpstabell!$A$2:$L$128,3,FALSE))/100)))/100,1)*100,0)</f>
        <v>477800</v>
      </c>
      <c r="AE25" s="66">
        <f>IFERROR(MROUND((AD25+(AD25*(IF(Grunnbeløpstabell!$G$1&lt;&gt;"Egendefinert årlig prisstigning",ATF!$S$13,VLOOKUP($AE$1,Grunnbeløpstabell!$A$2:$L$128,3,FALSE))/100)))/100,1)*100,0)</f>
        <v>492900</v>
      </c>
      <c r="AF25" s="66">
        <f>IFERROR(MROUND((AE25+(AE25*(IF(Grunnbeløpstabell!$G$1&lt;&gt;"Egendefinert årlig prisstigning",ATF!$S$13,VLOOKUP($AF$1,Grunnbeløpstabell!$A$2:$L$128,3,FALSE))/100)))/100,1)*100,0)</f>
        <v>508500</v>
      </c>
      <c r="AG25" s="66">
        <f>IFERROR(MROUND((AF25+(AF25*(IF(Grunnbeløpstabell!$G$1&lt;&gt;"Egendefinert årlig prisstigning",ATF!$S$13,VLOOKUP($AG$1,Grunnbeløpstabell!$A$2:$L$128,3,FALSE))/100)))/100,1)*100,0)</f>
        <v>524600</v>
      </c>
      <c r="AH25" s="66">
        <f>IFERROR(MROUND((AG25+(AG25*(IF(Grunnbeløpstabell!$G$1&lt;&gt;"Egendefinert årlig prisstigning",ATF!$S$13,VLOOKUP($AH$1,Grunnbeløpstabell!$A$2:$L$128,3,FALSE))/100)))/100,1)*100,0)</f>
        <v>541200</v>
      </c>
      <c r="AI25" s="66">
        <f>IFERROR(MROUND((AH25+(AH25*(IF(Grunnbeløpstabell!$G$1&lt;&gt;"Egendefinert årlig prisstigning",ATF!$S$13,VLOOKUP($AI$1,Grunnbeløpstabell!$A$2:$L$128,3,FALSE))/100)))/100,1)*100,0)</f>
        <v>558400</v>
      </c>
      <c r="AJ25" s="66">
        <f>IFERROR(MROUND((AI25+(AI25*(IF(Grunnbeløpstabell!$G$1&lt;&gt;"Egendefinert årlig prisstigning",ATF!$S$13,VLOOKUP($AJ$1,Grunnbeløpstabell!$A$2:$L$128,3,FALSE))/100)))/100,1)*100,0)</f>
        <v>576100</v>
      </c>
      <c r="AK25" s="66">
        <f>IFERROR(MROUND((AJ25+(AJ25*(IF(Grunnbeløpstabell!$G$1&lt;&gt;"Egendefinert årlig prisstigning",ATF!$S$13,VLOOKUP($AK$1,Grunnbeløpstabell!$A$2:$L$128,3,FALSE))/100)))/100,1)*100,0)</f>
        <v>594400</v>
      </c>
      <c r="AL25" s="66">
        <f>IFERROR(MROUND((AK25+(AK25*(IF(Grunnbeløpstabell!$G$1&lt;&gt;"Egendefinert årlig prisstigning",ATF!$S$13,VLOOKUP($AL$1,Grunnbeløpstabell!$A$2:$L$128,3,FALSE))/100)))/100,1)*100,0)</f>
        <v>613200</v>
      </c>
      <c r="AM25" s="66">
        <f>IFERROR(MROUND((AL25+(AL25*(IF(Grunnbeløpstabell!$G$1&lt;&gt;"Egendefinert årlig prisstigning",ATF!$S$13,VLOOKUP($AM$1,Grunnbeløpstabell!$A$2:$L$128,3,FALSE))/100)))/100,1)*100,0)</f>
        <v>632600</v>
      </c>
      <c r="AN25" s="66">
        <f>IFERROR(MROUND((AM25+(AM25*(IF(Grunnbeløpstabell!$G$1&lt;&gt;"Egendefinert årlig prisstigning",ATF!$S$13,VLOOKUP($AN$1,Grunnbeløpstabell!$A$2:$L$128,3,FALSE))/100)))/100,1)*100,0)</f>
        <v>652700</v>
      </c>
      <c r="AO25" s="66">
        <f>IFERROR(MROUND((AN25+(AN25*(IF(Grunnbeløpstabell!$G$1&lt;&gt;"Egendefinert årlig prisstigning",ATF!$S$13,VLOOKUP($AO$1,Grunnbeløpstabell!$A$2:$L$128,3,FALSE))/100)))/100,1)*100,0)</f>
        <v>673400</v>
      </c>
      <c r="AP25" s="66">
        <f>IFERROR(MROUND((AO25+(AO25*(IF(Grunnbeløpstabell!$G$1&lt;&gt;"Egendefinert årlig prisstigning",ATF!$S$13,VLOOKUP($AP$1,Grunnbeløpstabell!$A$2:$L$128,3,FALSE))/100)))/100,1)*100,0)</f>
        <v>694700</v>
      </c>
      <c r="AQ25" s="66">
        <f>IFERROR(MROUND((AP25+(AP25*(IF(Grunnbeløpstabell!$G$1&lt;&gt;"Egendefinert årlig prisstigning",ATF!$S$13,VLOOKUP($AQ$1,Grunnbeløpstabell!$A$2:$L$128,3,FALSE))/100)))/100,1)*100,0)</f>
        <v>716700</v>
      </c>
      <c r="AR25" s="66">
        <f>IFERROR(MROUND((AQ25+(AQ25*(IF(Grunnbeløpstabell!$G$1&lt;&gt;"Egendefinert årlig prisstigning",ATF!$S$13,VLOOKUP($AR$1,Grunnbeløpstabell!$A$2:$L$128,3,FALSE))/100)))/100,1)*100,0)</f>
        <v>739400</v>
      </c>
      <c r="AS25" s="66">
        <f>IFERROR(MROUND((AR25+(AR25*(IF(Grunnbeløpstabell!$G$1&lt;&gt;"Egendefinert årlig prisstigning",ATF!$S$13,VLOOKUP($AS$1,Grunnbeløpstabell!$A$2:$L$128,3,FALSE))/100)))/100,1)*100,0)</f>
        <v>762800</v>
      </c>
      <c r="AT25" s="66">
        <f>IFERROR(MROUND((AS25+(AS25*(IF(Grunnbeløpstabell!$G$1&lt;&gt;"Egendefinert årlig prisstigning",ATF!$S$13,VLOOKUP($AT$1,Grunnbeløpstabell!$A$2:$L$128,3,FALSE))/100)))/100,1)*100,0)</f>
        <v>787000</v>
      </c>
      <c r="AU25" s="66">
        <f>IFERROR(MROUND((AT25+(AT25*(IF(Grunnbeløpstabell!$G$1&lt;&gt;"Egendefinert årlig prisstigning",ATF!$S$13,VLOOKUP($AU$1,Grunnbeløpstabell!$A$2:$L$128,3,FALSE))/100)))/100,1)*100,0)</f>
        <v>811900</v>
      </c>
      <c r="AV25" s="66">
        <f>IFERROR(MROUND((AU25+(AU25*(IF(Grunnbeløpstabell!$G$1&lt;&gt;"Egendefinert årlig prisstigning",ATF!$S$13,VLOOKUP($AV$1,Grunnbeløpstabell!$A$2:$L$128,3,FALSE))/100)))/100,1)*100,0)</f>
        <v>837600</v>
      </c>
      <c r="AW25" s="66">
        <f>IFERROR(MROUND((AV25+(AV25*(IF(Grunnbeløpstabell!$G$1&lt;&gt;"Egendefinert årlig prisstigning",ATF!$S$13,VLOOKUP($AW$1,Grunnbeløpstabell!$A$2:$L$128,3,FALSE))/100)))/100,1)*100,0)</f>
        <v>864200</v>
      </c>
      <c r="AX25" s="66">
        <f>IFERROR(MROUND((AW25+(AW25*(IF(Grunnbeløpstabell!$G$1&lt;&gt;"Egendefinert årlig prisstigning",ATF!$S$13,VLOOKUP($AX$1,Grunnbeløpstabell!$A$2:$L$128,3,FALSE))/100)))/100,1)*100,0)</f>
        <v>891600</v>
      </c>
      <c r="AY25" s="66">
        <f>IFERROR(MROUND((AX25+(AX25*(IF(Grunnbeløpstabell!$G$1&lt;&gt;"Egendefinert årlig prisstigning",ATF!$S$13,VLOOKUP($AY$1,Grunnbeløpstabell!$A$2:$L$128,3,FALSE))/100)))/100,1)*100,0)</f>
        <v>919900</v>
      </c>
      <c r="AZ25" s="66">
        <f>IFERROR(MROUND((AY25+(AY25*(IF(Grunnbeløpstabell!$G$1&lt;&gt;"Egendefinert årlig prisstigning",ATF!$S$13,VLOOKUP($AZ$1,Grunnbeløpstabell!$A$2:$L$128,3,FALSE))/100)))/100,1)*100,0)</f>
        <v>949100</v>
      </c>
      <c r="BA25" s="66">
        <f>IFERROR(MROUND((AZ25+(AZ25*(IF(Grunnbeløpstabell!$G$1&lt;&gt;"Egendefinert årlig prisstigning",ATF!$S$13,VLOOKUP($BA$1,Grunnbeløpstabell!$A$2:$L$128,3,FALSE))/100)))/100,1)*100,0)</f>
        <v>979200</v>
      </c>
      <c r="BB25" s="66">
        <f>IFERROR(MROUND((BA25+(BA25*(IF(Grunnbeløpstabell!$G$1&lt;&gt;"Egendefinert årlig prisstigning",ATF!$S$13,VLOOKUP($BB$1,Grunnbeløpstabell!$A$2:$L$128,3,FALSE))/100)))/100,1)*100,0)</f>
        <v>1010200</v>
      </c>
      <c r="BC25" s="66">
        <f>IFERROR(MROUND((BB25+(BB25*(IF(Grunnbeløpstabell!$G$1&lt;&gt;"Egendefinert årlig prisstigning",ATF!$S$13,VLOOKUP($BC$1,Grunnbeløpstabell!$A$2:$L$128,3,FALSE))/100)))/100,1)*100,0)</f>
        <v>1042200</v>
      </c>
      <c r="BD25" s="66">
        <f>IFERROR(MROUND((BC25+(BC25*(IF(Grunnbeløpstabell!$G$1&lt;&gt;"Egendefinert årlig prisstigning",ATF!$S$13,VLOOKUP($BD$1,Grunnbeløpstabell!$A$2:$L$128,3,FALSE))/100)))/100,1)*100,0)</f>
        <v>1075200</v>
      </c>
      <c r="BE25" s="66">
        <f>IFERROR(MROUND((BD25+(BD25*(IF(Grunnbeløpstabell!$G$1&lt;&gt;"Egendefinert årlig prisstigning",ATF!$S$13,VLOOKUP($BE$1,Grunnbeløpstabell!$A$2:$L$128,3,FALSE))/100)))/100,1)*100,0)</f>
        <v>1109300</v>
      </c>
      <c r="BF25" s="66">
        <f>IFERROR(MROUND((BE25+(BE25*(IF(Grunnbeløpstabell!$G$1&lt;&gt;"Egendefinert årlig prisstigning",ATF!$S$13,VLOOKUP($BF$1,Grunnbeløpstabell!$A$2:$L$128,3,FALSE))/100)))/100,1)*100,0)</f>
        <v>1144500</v>
      </c>
      <c r="BG25" s="66">
        <f>IFERROR(MROUND((BF25+(BF25*(IF(Grunnbeløpstabell!$G$1&lt;&gt;"Egendefinert årlig prisstigning",ATF!$S$13,VLOOKUP($BG$1,Grunnbeløpstabell!$A$2:$L$128,3,FALSE))/100)))/100,1)*100,0)</f>
        <v>1180800</v>
      </c>
      <c r="BH25" s="66">
        <f>IFERROR(MROUND((BG25+(BG25*(IF(Grunnbeløpstabell!$G$1&lt;&gt;"Egendefinert årlig prisstigning",ATF!$S$13,VLOOKUP($BH$1,Grunnbeløpstabell!$A$2:$L$128,3,FALSE))/100)))/100,1)*100,0)</f>
        <v>1218200</v>
      </c>
      <c r="BI25" s="66">
        <f>IFERROR(MROUND((BH25+(BH25*(IF(Grunnbeløpstabell!$G$1&lt;&gt;"Egendefinert årlig prisstigning",ATF!$S$13,VLOOKUP($BI$1,Grunnbeløpstabell!$A$2:$L$128,3,FALSE))/100)))/100,1)*100,0)</f>
        <v>1256800</v>
      </c>
      <c r="BJ25" s="66">
        <f>IFERROR(MROUND((BI25+(BI25*(IF(Grunnbeløpstabell!$G$1&lt;&gt;"Egendefinert årlig prisstigning",ATF!$S$13,VLOOKUP($BJ$1,Grunnbeløpstabell!$A$2:$L$128,3,FALSE))/100)))/100,1)*100,0)</f>
        <v>1296600</v>
      </c>
      <c r="BK25" s="66">
        <f>IFERROR(MROUND((BJ25+(BJ25*(IF(Grunnbeløpstabell!$G$1&lt;&gt;"Egendefinert årlig prisstigning",ATF!$S$13,VLOOKUP($BK$1,Grunnbeløpstabell!$A$2:$L$128,3,FALSE))/100)))/100,1)*100,0)</f>
        <v>1337700</v>
      </c>
      <c r="BL25" s="66">
        <f>IFERROR(MROUND((BK25+(BK25*(IF(Grunnbeløpstabell!$G$1&lt;&gt;"Egendefinert årlig prisstigning",ATF!$S$13,VLOOKUP($BL$1,Grunnbeløpstabell!$A$2:$L$128,3,FALSE))/100)))/100,1)*100,0)</f>
        <v>1380100</v>
      </c>
      <c r="BM25" s="66">
        <f>IFERROR(MROUND((BL25+(BL25*(IF(Grunnbeløpstabell!$G$1&lt;&gt;"Egendefinert årlig prisstigning",ATF!$S$13,VLOOKUP($BM$1,Grunnbeløpstabell!$A$2:$L$128,3,FALSE))/100)))/100,1)*100,0)</f>
        <v>1423800</v>
      </c>
      <c r="BN25" s="66">
        <f>IFERROR(MROUND((BM25+(BM25*(IF(Grunnbeløpstabell!$G$1&lt;&gt;"Egendefinert årlig prisstigning",ATF!$S$13,VLOOKUP($BN$1,Grunnbeløpstabell!$A$2:$L$128,3,FALSE))/100)))/100,1)*100,0)</f>
        <v>1468900</v>
      </c>
      <c r="BO25" s="66">
        <f>IFERROR(MROUND((BN25+(BN25*(IF(Grunnbeløpstabell!$G$1&lt;&gt;"Egendefinert årlig prisstigning",ATF!$S$13,VLOOKUP($BO$1,Grunnbeløpstabell!$A$2:$L$128,3,FALSE))/100)))/100,1)*100,0)</f>
        <v>1515500</v>
      </c>
      <c r="BP25" s="66">
        <f>IFERROR(MROUND((BO25+(BO25*(IF(Grunnbeløpstabell!$G$1&lt;&gt;"Egendefinert årlig prisstigning",ATF!$S$13,VLOOKUP($BP$1,Grunnbeløpstabell!$A$2:$L$128,3,FALSE))/100)))/100,1)*100,0)</f>
        <v>1563500</v>
      </c>
      <c r="BQ25" s="66">
        <f>IFERROR(MROUND((BP25+(BP25*(IF(Grunnbeløpstabell!$G$1&lt;&gt;"Egendefinert årlig prisstigning",ATF!$S$13,VLOOKUP($BQ$1,Grunnbeløpstabell!$A$2:$L$128,3,FALSE))/100)))/100,1)*100,0)</f>
        <v>1613100</v>
      </c>
      <c r="BR25" s="66">
        <f>IFERROR(MROUND((BQ25+(BQ25*(IF(Grunnbeløpstabell!$G$1&lt;&gt;"Egendefinert årlig prisstigning",ATF!$S$13,VLOOKUP($BR$1,Grunnbeløpstabell!$A$2:$L$128,3,FALSE))/100)))/100,1)*100,0)</f>
        <v>1664200</v>
      </c>
      <c r="BS25" s="66">
        <f>IFERROR(MROUND((BR25+(BR25*(IF(Grunnbeløpstabell!$G$1&lt;&gt;"Egendefinert årlig prisstigning",ATF!$S$13,VLOOKUP($BS$1,Grunnbeløpstabell!$A$2:$L$128,3,FALSE))/100)))/100,1)*100,0)</f>
        <v>1717000</v>
      </c>
      <c r="BT25" s="66">
        <f>IFERROR(MROUND((BS25+(BS25*(IF(Grunnbeløpstabell!$G$1&lt;&gt;"Egendefinert årlig prisstigning",ATF!$S$13,VLOOKUP($BT$1,Grunnbeløpstabell!$A$2:$L$128,3,FALSE))/100)))/100,1)*100,0)</f>
        <v>1771400</v>
      </c>
      <c r="BU25" s="66">
        <f>IFERROR(MROUND((BT25+(BT25*(IF(Grunnbeløpstabell!$G$1&lt;&gt;"Egendefinert årlig prisstigning",ATF!$S$13,VLOOKUP($BU$1,Grunnbeløpstabell!$A$2:$L$128,3,FALSE))/100)))/100,1)*100,0)</f>
        <v>1827600</v>
      </c>
      <c r="BV25" s="66">
        <f>IFERROR(MROUND((BU25+(BU25*(IF(Grunnbeløpstabell!$G$1&lt;&gt;"Egendefinert årlig prisstigning",ATF!$S$13,VLOOKUP($BV$1,Grunnbeløpstabell!$A$2:$L$128,3,FALSE))/100)))/100,1)*100,0)</f>
        <v>1885500</v>
      </c>
      <c r="BW25" s="66">
        <f>IFERROR(MROUND((BV25+(BV25*(IF(Grunnbeløpstabell!$G$1&lt;&gt;"Egendefinert årlig prisstigning",ATF!$S$13,VLOOKUP($BW$1,Grunnbeløpstabell!$A$2:$L$128,3,FALSE))/100)))/100,1)*100,0)</f>
        <v>1945300</v>
      </c>
      <c r="BX25" s="66">
        <f>IFERROR(MROUND((BW25+(BW25*(IF(Grunnbeløpstabell!$G$1&lt;&gt;"Egendefinert årlig prisstigning",ATF!$S$13,VLOOKUP($BX$1,Grunnbeløpstabell!$A$2:$L$128,3,FALSE))/100)))/100,1)*100,0)</f>
        <v>2007000</v>
      </c>
      <c r="BY25" s="66">
        <f>IFERROR(MROUND((BX25+(BX25*(IF(Grunnbeløpstabell!$G$1&lt;&gt;"Egendefinert årlig prisstigning",ATF!$S$13,VLOOKUP($BY$1,Grunnbeløpstabell!$A$2:$L$128,3,FALSE))/100)))/100,1)*100,0)</f>
        <v>2070600</v>
      </c>
      <c r="BZ25" s="66">
        <f>IFERROR(MROUND((BY25+(BY25*(IF(Grunnbeløpstabell!$G$1&lt;&gt;"Egendefinert årlig prisstigning",ATF!$S$13,VLOOKUP($BZ$1,Grunnbeløpstabell!$A$2:$L$128,3,FALSE))/100)))/100,1)*100,0)</f>
        <v>2136200</v>
      </c>
      <c r="CA25" s="66">
        <f>IFERROR(MROUND((BZ25+(BZ25*(IF(Grunnbeløpstabell!$G$1&lt;&gt;"Egendefinert årlig prisstigning",ATF!$S$13,VLOOKUP($CA$1,Grunnbeløpstabell!$A$2:$L$128,3,FALSE))/100)))/100,1)*100,0)</f>
        <v>2203900</v>
      </c>
      <c r="CB25" s="66">
        <f>IFERROR(MROUND((CA25+(CA25*(IF(Grunnbeløpstabell!$G$1&lt;&gt;"Egendefinert årlig prisstigning",ATF!$S$13,VLOOKUP($CB$1,Grunnbeløpstabell!$A$2:$L$128,3,FALSE))/100)))/100,1)*100,0)</f>
        <v>2273800</v>
      </c>
      <c r="CC25" s="66">
        <f>IFERROR(MROUND((CB25+(CB25*(IF(Grunnbeløpstabell!$G$1&lt;&gt;"Egendefinert årlig prisstigning",ATF!$S$13,VLOOKUP($CC$1,Grunnbeløpstabell!$A$2:$L$128,3,FALSE))/100)))/100,1)*100,0)</f>
        <v>2345900</v>
      </c>
      <c r="CD25" s="66">
        <f>IFERROR(MROUND((CC25+(CC25*(IF(Grunnbeløpstabell!$G$1&lt;&gt;"Egendefinert årlig prisstigning",ATF!$S$13,VLOOKUP($CD$1,Grunnbeløpstabell!$A$2:$L$128,3,FALSE))/100)))/100,1)*100,0)</f>
        <v>2420300</v>
      </c>
      <c r="CE25" s="66">
        <f>IFERROR(MROUND((CD25+(CD25*(IF(Grunnbeløpstabell!$G$1&lt;&gt;"Egendefinert årlig prisstigning",ATF!$S$13,VLOOKUP($CE$1,Grunnbeløpstabell!$A$2:$L$128,3,FALSE))/100)))/100,1)*100,0)</f>
        <v>2497000</v>
      </c>
      <c r="CF25" s="66">
        <f>IFERROR(MROUND((CE25+(CE25*(IF(Grunnbeløpstabell!$G$1&lt;&gt;"Egendefinert årlig prisstigning",ATF!$S$13,VLOOKUP($CF$1,Grunnbeløpstabell!$A$2:$L$128,3,FALSE))/100)))/100,1)*100,0)</f>
        <v>2576200</v>
      </c>
      <c r="CG25" s="66">
        <f>IFERROR(MROUND((CF25+(CF25*(IF(Grunnbeløpstabell!$G$1&lt;&gt;"Egendefinert årlig prisstigning",ATF!$S$13,VLOOKUP($CG$1,Grunnbeløpstabell!$A$2:$L$128,3,FALSE))/100)))/100,1)*100,0)</f>
        <v>2657900</v>
      </c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</row>
    <row r="26" spans="1:147">
      <c r="A26" s="159">
        <v>43</v>
      </c>
      <c r="B26" s="160">
        <v>278000</v>
      </c>
      <c r="C26" s="215">
        <v>288000</v>
      </c>
      <c r="D26" s="160">
        <v>288000</v>
      </c>
      <c r="E26" s="215">
        <v>288000</v>
      </c>
      <c r="F26" s="160">
        <v>295200</v>
      </c>
      <c r="G26" s="215">
        <v>304400</v>
      </c>
      <c r="H26" s="160">
        <v>304400</v>
      </c>
      <c r="I26" s="215">
        <v>312300</v>
      </c>
      <c r="J26" s="160">
        <v>312300</v>
      </c>
      <c r="K26" s="215">
        <v>321500</v>
      </c>
      <c r="L26" s="160">
        <v>325800</v>
      </c>
      <c r="M26" s="215">
        <v>341800</v>
      </c>
      <c r="N26" s="160">
        <v>344200</v>
      </c>
      <c r="O26" s="215">
        <v>353900</v>
      </c>
      <c r="P26" s="160">
        <v>361300</v>
      </c>
      <c r="Q26" s="215">
        <v>373300</v>
      </c>
      <c r="R26" s="160">
        <v>377800</v>
      </c>
      <c r="S26" s="215">
        <v>385700</v>
      </c>
      <c r="T26" s="160">
        <v>386400</v>
      </c>
      <c r="U26" s="215">
        <v>390800</v>
      </c>
      <c r="V26" s="160">
        <v>392100</v>
      </c>
      <c r="W26" s="215">
        <v>397200</v>
      </c>
      <c r="X26" s="160">
        <v>402600</v>
      </c>
      <c r="Y26" s="215">
        <v>404400</v>
      </c>
      <c r="Z26" s="160">
        <v>413500</v>
      </c>
      <c r="AA26" s="215">
        <v>424500</v>
      </c>
      <c r="AB26" s="160">
        <v>454500</v>
      </c>
      <c r="AC26" s="66">
        <f>IFERROR(MROUND((AB26+(AB26*(IF(Grunnbeløpstabell!$G$1&lt;&gt;"Egendefinert årlig prisstigning",ATF!$S$13,VLOOKUP($AC$1,Grunnbeløpstabell!$A$2:$L$128,3,FALSE))/100)))/100,1)*100,0)</f>
        <v>468900</v>
      </c>
      <c r="AD26" s="66">
        <f>IFERROR(MROUND((AC26+(AC26*(IF(Grunnbeløpstabell!$G$1&lt;&gt;"Egendefinert årlig prisstigning",ATF!$S$13,VLOOKUP($AD$1,Grunnbeløpstabell!$A$2:$L$128,3,FALSE))/100)))/100,1)*100,0)</f>
        <v>483800</v>
      </c>
      <c r="AE26" s="66">
        <f>IFERROR(MROUND((AD26+(AD26*(IF(Grunnbeløpstabell!$G$1&lt;&gt;"Egendefinert årlig prisstigning",ATF!$S$13,VLOOKUP($AE$1,Grunnbeløpstabell!$A$2:$L$128,3,FALSE))/100)))/100,1)*100,0)</f>
        <v>499100</v>
      </c>
      <c r="AF26" s="66">
        <f>IFERROR(MROUND((AE26+(AE26*(IF(Grunnbeløpstabell!$G$1&lt;&gt;"Egendefinert årlig prisstigning",ATF!$S$13,VLOOKUP($AF$1,Grunnbeløpstabell!$A$2:$L$128,3,FALSE))/100)))/100,1)*100,0)</f>
        <v>514900</v>
      </c>
      <c r="AG26" s="66">
        <f>IFERROR(MROUND((AF26+(AF26*(IF(Grunnbeløpstabell!$G$1&lt;&gt;"Egendefinert årlig prisstigning",ATF!$S$13,VLOOKUP($AG$1,Grunnbeløpstabell!$A$2:$L$128,3,FALSE))/100)))/100,1)*100,0)</f>
        <v>531200</v>
      </c>
      <c r="AH26" s="66">
        <f>IFERROR(MROUND((AG26+(AG26*(IF(Grunnbeløpstabell!$G$1&lt;&gt;"Egendefinert årlig prisstigning",ATF!$S$13,VLOOKUP($AH$1,Grunnbeløpstabell!$A$2:$L$128,3,FALSE))/100)))/100,1)*100,0)</f>
        <v>548000</v>
      </c>
      <c r="AI26" s="66">
        <f>IFERROR(MROUND((AH26+(AH26*(IF(Grunnbeløpstabell!$G$1&lt;&gt;"Egendefinert årlig prisstigning",ATF!$S$13,VLOOKUP($AI$1,Grunnbeløpstabell!$A$2:$L$128,3,FALSE))/100)))/100,1)*100,0)</f>
        <v>565400</v>
      </c>
      <c r="AJ26" s="66">
        <f>IFERROR(MROUND((AI26+(AI26*(IF(Grunnbeløpstabell!$G$1&lt;&gt;"Egendefinert årlig prisstigning",ATF!$S$13,VLOOKUP($AJ$1,Grunnbeløpstabell!$A$2:$L$128,3,FALSE))/100)))/100,1)*100,0)</f>
        <v>583300</v>
      </c>
      <c r="AK26" s="66">
        <f>IFERROR(MROUND((AJ26+(AJ26*(IF(Grunnbeløpstabell!$G$1&lt;&gt;"Egendefinert årlig prisstigning",ATF!$S$13,VLOOKUP($AK$1,Grunnbeløpstabell!$A$2:$L$128,3,FALSE))/100)))/100,1)*100,0)</f>
        <v>601800</v>
      </c>
      <c r="AL26" s="66">
        <f>IFERROR(MROUND((AK26+(AK26*(IF(Grunnbeløpstabell!$G$1&lt;&gt;"Egendefinert årlig prisstigning",ATF!$S$13,VLOOKUP($AL$1,Grunnbeløpstabell!$A$2:$L$128,3,FALSE))/100)))/100,1)*100,0)</f>
        <v>620900</v>
      </c>
      <c r="AM26" s="66">
        <f>IFERROR(MROUND((AL26+(AL26*(IF(Grunnbeløpstabell!$G$1&lt;&gt;"Egendefinert årlig prisstigning",ATF!$S$13,VLOOKUP($AM$1,Grunnbeløpstabell!$A$2:$L$128,3,FALSE))/100)))/100,1)*100,0)</f>
        <v>640600</v>
      </c>
      <c r="AN26" s="66">
        <f>IFERROR(MROUND((AM26+(AM26*(IF(Grunnbeløpstabell!$G$1&lt;&gt;"Egendefinert årlig prisstigning",ATF!$S$13,VLOOKUP($AN$1,Grunnbeløpstabell!$A$2:$L$128,3,FALSE))/100)))/100,1)*100,0)</f>
        <v>660900</v>
      </c>
      <c r="AO26" s="66">
        <f>IFERROR(MROUND((AN26+(AN26*(IF(Grunnbeløpstabell!$G$1&lt;&gt;"Egendefinert årlig prisstigning",ATF!$S$13,VLOOKUP($AO$1,Grunnbeløpstabell!$A$2:$L$128,3,FALSE))/100)))/100,1)*100,0)</f>
        <v>681900</v>
      </c>
      <c r="AP26" s="66">
        <f>IFERROR(MROUND((AO26+(AO26*(IF(Grunnbeløpstabell!$G$1&lt;&gt;"Egendefinert årlig prisstigning",ATF!$S$13,VLOOKUP($AP$1,Grunnbeløpstabell!$A$2:$L$128,3,FALSE))/100)))/100,1)*100,0)</f>
        <v>703500</v>
      </c>
      <c r="AQ26" s="66">
        <f>IFERROR(MROUND((AP26+(AP26*(IF(Grunnbeløpstabell!$G$1&lt;&gt;"Egendefinert årlig prisstigning",ATF!$S$13,VLOOKUP($AQ$1,Grunnbeløpstabell!$A$2:$L$128,3,FALSE))/100)))/100,1)*100,0)</f>
        <v>725800</v>
      </c>
      <c r="AR26" s="66">
        <f>IFERROR(MROUND((AQ26+(AQ26*(IF(Grunnbeløpstabell!$G$1&lt;&gt;"Egendefinert årlig prisstigning",ATF!$S$13,VLOOKUP($AR$1,Grunnbeløpstabell!$A$2:$L$128,3,FALSE))/100)))/100,1)*100,0)</f>
        <v>748800</v>
      </c>
      <c r="AS26" s="66">
        <f>IFERROR(MROUND((AR26+(AR26*(IF(Grunnbeløpstabell!$G$1&lt;&gt;"Egendefinert årlig prisstigning",ATF!$S$13,VLOOKUP($AS$1,Grunnbeløpstabell!$A$2:$L$128,3,FALSE))/100)))/100,1)*100,0)</f>
        <v>772500</v>
      </c>
      <c r="AT26" s="66">
        <f>IFERROR(MROUND((AS26+(AS26*(IF(Grunnbeløpstabell!$G$1&lt;&gt;"Egendefinert årlig prisstigning",ATF!$S$13,VLOOKUP($AT$1,Grunnbeløpstabell!$A$2:$L$128,3,FALSE))/100)))/100,1)*100,0)</f>
        <v>797000</v>
      </c>
      <c r="AU26" s="66">
        <f>IFERROR(MROUND((AT26+(AT26*(IF(Grunnbeløpstabell!$G$1&lt;&gt;"Egendefinert årlig prisstigning",ATF!$S$13,VLOOKUP($AU$1,Grunnbeløpstabell!$A$2:$L$128,3,FALSE))/100)))/100,1)*100,0)</f>
        <v>822300</v>
      </c>
      <c r="AV26" s="66">
        <f>IFERROR(MROUND((AU26+(AU26*(IF(Grunnbeløpstabell!$G$1&lt;&gt;"Egendefinert årlig prisstigning",ATF!$S$13,VLOOKUP($AV$1,Grunnbeløpstabell!$A$2:$L$128,3,FALSE))/100)))/100,1)*100,0)</f>
        <v>848400</v>
      </c>
      <c r="AW26" s="66">
        <f>IFERROR(MROUND((AV26+(AV26*(IF(Grunnbeløpstabell!$G$1&lt;&gt;"Egendefinert årlig prisstigning",ATF!$S$13,VLOOKUP($AW$1,Grunnbeløpstabell!$A$2:$L$128,3,FALSE))/100)))/100,1)*100,0)</f>
        <v>875300</v>
      </c>
      <c r="AX26" s="66">
        <f>IFERROR(MROUND((AW26+(AW26*(IF(Grunnbeløpstabell!$G$1&lt;&gt;"Egendefinert årlig prisstigning",ATF!$S$13,VLOOKUP($AX$1,Grunnbeløpstabell!$A$2:$L$128,3,FALSE))/100)))/100,1)*100,0)</f>
        <v>903000</v>
      </c>
      <c r="AY26" s="66">
        <f>IFERROR(MROUND((AX26+(AX26*(IF(Grunnbeløpstabell!$G$1&lt;&gt;"Egendefinert årlig prisstigning",ATF!$S$13,VLOOKUP($AY$1,Grunnbeløpstabell!$A$2:$L$128,3,FALSE))/100)))/100,1)*100,0)</f>
        <v>931600</v>
      </c>
      <c r="AZ26" s="66">
        <f>IFERROR(MROUND((AY26+(AY26*(IF(Grunnbeløpstabell!$G$1&lt;&gt;"Egendefinert årlig prisstigning",ATF!$S$13,VLOOKUP($AZ$1,Grunnbeløpstabell!$A$2:$L$128,3,FALSE))/100)))/100,1)*100,0)</f>
        <v>961100</v>
      </c>
      <c r="BA26" s="66">
        <f>IFERROR(MROUND((AZ26+(AZ26*(IF(Grunnbeløpstabell!$G$1&lt;&gt;"Egendefinert årlig prisstigning",ATF!$S$13,VLOOKUP($BA$1,Grunnbeløpstabell!$A$2:$L$128,3,FALSE))/100)))/100,1)*100,0)</f>
        <v>991600</v>
      </c>
      <c r="BB26" s="66">
        <f>IFERROR(MROUND((BA26+(BA26*(IF(Grunnbeløpstabell!$G$1&lt;&gt;"Egendefinert årlig prisstigning",ATF!$S$13,VLOOKUP($BB$1,Grunnbeløpstabell!$A$2:$L$128,3,FALSE))/100)))/100,1)*100,0)</f>
        <v>1023000</v>
      </c>
      <c r="BC26" s="66">
        <f>IFERROR(MROUND((BB26+(BB26*(IF(Grunnbeløpstabell!$G$1&lt;&gt;"Egendefinert årlig prisstigning",ATF!$S$13,VLOOKUP($BC$1,Grunnbeløpstabell!$A$2:$L$128,3,FALSE))/100)))/100,1)*100,0)</f>
        <v>1055400</v>
      </c>
      <c r="BD26" s="66">
        <f>IFERROR(MROUND((BC26+(BC26*(IF(Grunnbeløpstabell!$G$1&lt;&gt;"Egendefinert årlig prisstigning",ATF!$S$13,VLOOKUP($BD$1,Grunnbeløpstabell!$A$2:$L$128,3,FALSE))/100)))/100,1)*100,0)</f>
        <v>1088900</v>
      </c>
      <c r="BE26" s="66">
        <f>IFERROR(MROUND((BD26+(BD26*(IF(Grunnbeløpstabell!$G$1&lt;&gt;"Egendefinert årlig prisstigning",ATF!$S$13,VLOOKUP($BE$1,Grunnbeløpstabell!$A$2:$L$128,3,FALSE))/100)))/100,1)*100,0)</f>
        <v>1123400</v>
      </c>
      <c r="BF26" s="66">
        <f>IFERROR(MROUND((BE26+(BE26*(IF(Grunnbeløpstabell!$G$1&lt;&gt;"Egendefinert årlig prisstigning",ATF!$S$13,VLOOKUP($BF$1,Grunnbeløpstabell!$A$2:$L$128,3,FALSE))/100)))/100,1)*100,0)</f>
        <v>1159000</v>
      </c>
      <c r="BG26" s="66">
        <f>IFERROR(MROUND((BF26+(BF26*(IF(Grunnbeløpstabell!$G$1&lt;&gt;"Egendefinert årlig prisstigning",ATF!$S$13,VLOOKUP($BG$1,Grunnbeløpstabell!$A$2:$L$128,3,FALSE))/100)))/100,1)*100,0)</f>
        <v>1195700</v>
      </c>
      <c r="BH26" s="66">
        <f>IFERROR(MROUND((BG26+(BG26*(IF(Grunnbeløpstabell!$G$1&lt;&gt;"Egendefinert årlig prisstigning",ATF!$S$13,VLOOKUP($BH$1,Grunnbeløpstabell!$A$2:$L$128,3,FALSE))/100)))/100,1)*100,0)</f>
        <v>1233600</v>
      </c>
      <c r="BI26" s="66">
        <f>IFERROR(MROUND((BH26+(BH26*(IF(Grunnbeløpstabell!$G$1&lt;&gt;"Egendefinert årlig prisstigning",ATF!$S$13,VLOOKUP($BI$1,Grunnbeløpstabell!$A$2:$L$128,3,FALSE))/100)))/100,1)*100,0)</f>
        <v>1272700</v>
      </c>
      <c r="BJ26" s="66">
        <f>IFERROR(MROUND((BI26+(BI26*(IF(Grunnbeløpstabell!$G$1&lt;&gt;"Egendefinert årlig prisstigning",ATF!$S$13,VLOOKUP($BJ$1,Grunnbeløpstabell!$A$2:$L$128,3,FALSE))/100)))/100,1)*100,0)</f>
        <v>1313000</v>
      </c>
      <c r="BK26" s="66">
        <f>IFERROR(MROUND((BJ26+(BJ26*(IF(Grunnbeløpstabell!$G$1&lt;&gt;"Egendefinert årlig prisstigning",ATF!$S$13,VLOOKUP($BK$1,Grunnbeløpstabell!$A$2:$L$128,3,FALSE))/100)))/100,1)*100,0)</f>
        <v>1354600</v>
      </c>
      <c r="BL26" s="66">
        <f>IFERROR(MROUND((BK26+(BK26*(IF(Grunnbeløpstabell!$G$1&lt;&gt;"Egendefinert årlig prisstigning",ATF!$S$13,VLOOKUP($BL$1,Grunnbeløpstabell!$A$2:$L$128,3,FALSE))/100)))/100,1)*100,0)</f>
        <v>1397500</v>
      </c>
      <c r="BM26" s="66">
        <f>IFERROR(MROUND((BL26+(BL26*(IF(Grunnbeløpstabell!$G$1&lt;&gt;"Egendefinert årlig prisstigning",ATF!$S$13,VLOOKUP($BM$1,Grunnbeløpstabell!$A$2:$L$128,3,FALSE))/100)))/100,1)*100,0)</f>
        <v>1441800</v>
      </c>
      <c r="BN26" s="66">
        <f>IFERROR(MROUND((BM26+(BM26*(IF(Grunnbeløpstabell!$G$1&lt;&gt;"Egendefinert årlig prisstigning",ATF!$S$13,VLOOKUP($BN$1,Grunnbeløpstabell!$A$2:$L$128,3,FALSE))/100)))/100,1)*100,0)</f>
        <v>1487500</v>
      </c>
      <c r="BO26" s="66">
        <f>IFERROR(MROUND((BN26+(BN26*(IF(Grunnbeløpstabell!$G$1&lt;&gt;"Egendefinert årlig prisstigning",ATF!$S$13,VLOOKUP($BO$1,Grunnbeløpstabell!$A$2:$L$128,3,FALSE))/100)))/100,1)*100,0)</f>
        <v>1534700</v>
      </c>
      <c r="BP26" s="66">
        <f>IFERROR(MROUND((BO26+(BO26*(IF(Grunnbeløpstabell!$G$1&lt;&gt;"Egendefinert årlig prisstigning",ATF!$S$13,VLOOKUP($BP$1,Grunnbeløpstabell!$A$2:$L$128,3,FALSE))/100)))/100,1)*100,0)</f>
        <v>1583300</v>
      </c>
      <c r="BQ26" s="66">
        <f>IFERROR(MROUND((BP26+(BP26*(IF(Grunnbeløpstabell!$G$1&lt;&gt;"Egendefinert årlig prisstigning",ATF!$S$13,VLOOKUP($BQ$1,Grunnbeløpstabell!$A$2:$L$128,3,FALSE))/100)))/100,1)*100,0)</f>
        <v>1633500</v>
      </c>
      <c r="BR26" s="66">
        <f>IFERROR(MROUND((BQ26+(BQ26*(IF(Grunnbeløpstabell!$G$1&lt;&gt;"Egendefinert årlig prisstigning",ATF!$S$13,VLOOKUP($BR$1,Grunnbeløpstabell!$A$2:$L$128,3,FALSE))/100)))/100,1)*100,0)</f>
        <v>1685300</v>
      </c>
      <c r="BS26" s="66">
        <f>IFERROR(MROUND((BR26+(BR26*(IF(Grunnbeløpstabell!$G$1&lt;&gt;"Egendefinert årlig prisstigning",ATF!$S$13,VLOOKUP($BS$1,Grunnbeløpstabell!$A$2:$L$128,3,FALSE))/100)))/100,1)*100,0)</f>
        <v>1738700</v>
      </c>
      <c r="BT26" s="66">
        <f>IFERROR(MROUND((BS26+(BS26*(IF(Grunnbeløpstabell!$G$1&lt;&gt;"Egendefinert årlig prisstigning",ATF!$S$13,VLOOKUP($BT$1,Grunnbeløpstabell!$A$2:$L$128,3,FALSE))/100)))/100,1)*100,0)</f>
        <v>1793800</v>
      </c>
      <c r="BU26" s="66">
        <f>IFERROR(MROUND((BT26+(BT26*(IF(Grunnbeløpstabell!$G$1&lt;&gt;"Egendefinert årlig prisstigning",ATF!$S$13,VLOOKUP($BU$1,Grunnbeløpstabell!$A$2:$L$128,3,FALSE))/100)))/100,1)*100,0)</f>
        <v>1850700</v>
      </c>
      <c r="BV26" s="66">
        <f>IFERROR(MROUND((BU26+(BU26*(IF(Grunnbeløpstabell!$G$1&lt;&gt;"Egendefinert årlig prisstigning",ATF!$S$13,VLOOKUP($BV$1,Grunnbeløpstabell!$A$2:$L$128,3,FALSE))/100)))/100,1)*100,0)</f>
        <v>1909400</v>
      </c>
      <c r="BW26" s="66">
        <f>IFERROR(MROUND((BV26+(BV26*(IF(Grunnbeløpstabell!$G$1&lt;&gt;"Egendefinert årlig prisstigning",ATF!$S$13,VLOOKUP($BW$1,Grunnbeløpstabell!$A$2:$L$128,3,FALSE))/100)))/100,1)*100,0)</f>
        <v>1969900</v>
      </c>
      <c r="BX26" s="66">
        <f>IFERROR(MROUND((BW26+(BW26*(IF(Grunnbeløpstabell!$G$1&lt;&gt;"Egendefinert årlig prisstigning",ATF!$S$13,VLOOKUP($BX$1,Grunnbeløpstabell!$A$2:$L$128,3,FALSE))/100)))/100,1)*100,0)</f>
        <v>2032300</v>
      </c>
      <c r="BY26" s="66">
        <f>IFERROR(MROUND((BX26+(BX26*(IF(Grunnbeløpstabell!$G$1&lt;&gt;"Egendefinert årlig prisstigning",ATF!$S$13,VLOOKUP($BY$1,Grunnbeløpstabell!$A$2:$L$128,3,FALSE))/100)))/100,1)*100,0)</f>
        <v>2096700</v>
      </c>
      <c r="BZ26" s="66">
        <f>IFERROR(MROUND((BY26+(BY26*(IF(Grunnbeløpstabell!$G$1&lt;&gt;"Egendefinert årlig prisstigning",ATF!$S$13,VLOOKUP($BZ$1,Grunnbeløpstabell!$A$2:$L$128,3,FALSE))/100)))/100,1)*100,0)</f>
        <v>2163200</v>
      </c>
      <c r="CA26" s="66">
        <f>IFERROR(MROUND((BZ26+(BZ26*(IF(Grunnbeløpstabell!$G$1&lt;&gt;"Egendefinert årlig prisstigning",ATF!$S$13,VLOOKUP($CA$1,Grunnbeløpstabell!$A$2:$L$128,3,FALSE))/100)))/100,1)*100,0)</f>
        <v>2231800</v>
      </c>
      <c r="CB26" s="66">
        <f>IFERROR(MROUND((CA26+(CA26*(IF(Grunnbeløpstabell!$G$1&lt;&gt;"Egendefinert årlig prisstigning",ATF!$S$13,VLOOKUP($CB$1,Grunnbeløpstabell!$A$2:$L$128,3,FALSE))/100)))/100,1)*100,0)</f>
        <v>2302500</v>
      </c>
      <c r="CC26" s="66">
        <f>IFERROR(MROUND((CB26+(CB26*(IF(Grunnbeløpstabell!$G$1&lt;&gt;"Egendefinert årlig prisstigning",ATF!$S$13,VLOOKUP($CC$1,Grunnbeløpstabell!$A$2:$L$128,3,FALSE))/100)))/100,1)*100,0)</f>
        <v>2375500</v>
      </c>
      <c r="CD26" s="66">
        <f>IFERROR(MROUND((CC26+(CC26*(IF(Grunnbeløpstabell!$G$1&lt;&gt;"Egendefinert årlig prisstigning",ATF!$S$13,VLOOKUP($CD$1,Grunnbeløpstabell!$A$2:$L$128,3,FALSE))/100)))/100,1)*100,0)</f>
        <v>2450800</v>
      </c>
      <c r="CE26" s="66">
        <f>IFERROR(MROUND((CD26+(CD26*(IF(Grunnbeløpstabell!$G$1&lt;&gt;"Egendefinert årlig prisstigning",ATF!$S$13,VLOOKUP($CE$1,Grunnbeløpstabell!$A$2:$L$128,3,FALSE))/100)))/100,1)*100,0)</f>
        <v>2528500</v>
      </c>
      <c r="CF26" s="66">
        <f>IFERROR(MROUND((CE26+(CE26*(IF(Grunnbeløpstabell!$G$1&lt;&gt;"Egendefinert årlig prisstigning",ATF!$S$13,VLOOKUP($CF$1,Grunnbeløpstabell!$A$2:$L$128,3,FALSE))/100)))/100,1)*100,0)</f>
        <v>2608700</v>
      </c>
      <c r="CG26" s="66">
        <f>IFERROR(MROUND((CF26+(CF26*(IF(Grunnbeløpstabell!$G$1&lt;&gt;"Egendefinert årlig prisstigning",ATF!$S$13,VLOOKUP($CG$1,Grunnbeløpstabell!$A$2:$L$128,3,FALSE))/100)))/100,1)*100,0)</f>
        <v>2691400</v>
      </c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</row>
    <row r="27" spans="1:147">
      <c r="A27" s="159">
        <v>44</v>
      </c>
      <c r="B27" s="160">
        <v>283200</v>
      </c>
      <c r="C27" s="215">
        <v>293200</v>
      </c>
      <c r="D27" s="160">
        <v>293200</v>
      </c>
      <c r="E27" s="215">
        <v>293200</v>
      </c>
      <c r="F27" s="160">
        <v>300400</v>
      </c>
      <c r="G27" s="215">
        <v>309700</v>
      </c>
      <c r="H27" s="160">
        <v>309700</v>
      </c>
      <c r="I27" s="215">
        <v>317800</v>
      </c>
      <c r="J27" s="160">
        <v>317800</v>
      </c>
      <c r="K27" s="215">
        <v>327200</v>
      </c>
      <c r="L27" s="160">
        <v>331600</v>
      </c>
      <c r="M27" s="215">
        <v>347600</v>
      </c>
      <c r="N27" s="160">
        <v>350000</v>
      </c>
      <c r="O27" s="215">
        <v>359700</v>
      </c>
      <c r="P27" s="160">
        <v>367100</v>
      </c>
      <c r="Q27" s="215">
        <v>379100</v>
      </c>
      <c r="R27" s="160">
        <v>383600</v>
      </c>
      <c r="S27" s="215">
        <v>391600</v>
      </c>
      <c r="T27" s="160">
        <v>392300</v>
      </c>
      <c r="U27" s="215">
        <v>396800</v>
      </c>
      <c r="V27" s="160">
        <v>398100</v>
      </c>
      <c r="W27" s="215">
        <v>403200</v>
      </c>
      <c r="X27" s="160">
        <v>408600</v>
      </c>
      <c r="Y27" s="215">
        <v>410400</v>
      </c>
      <c r="Z27" s="160">
        <v>419600</v>
      </c>
      <c r="AA27" s="215">
        <v>429600</v>
      </c>
      <c r="AB27" s="160">
        <v>460600</v>
      </c>
      <c r="AC27" s="66">
        <f>IFERROR(MROUND((AB27+(AB27*(IF(Grunnbeløpstabell!$G$1&lt;&gt;"Egendefinert årlig prisstigning",ATF!$S$13,VLOOKUP($AC$1,Grunnbeløpstabell!$A$2:$L$128,3,FALSE))/100)))/100,1)*100,0)</f>
        <v>475200</v>
      </c>
      <c r="AD27" s="66">
        <f>IFERROR(MROUND((AC27+(AC27*(IF(Grunnbeløpstabell!$G$1&lt;&gt;"Egendefinert årlig prisstigning",ATF!$S$13,VLOOKUP($AD$1,Grunnbeløpstabell!$A$2:$L$128,3,FALSE))/100)))/100,1)*100,0)</f>
        <v>490300</v>
      </c>
      <c r="AE27" s="66">
        <f>IFERROR(MROUND((AD27+(AD27*(IF(Grunnbeløpstabell!$G$1&lt;&gt;"Egendefinert årlig prisstigning",ATF!$S$13,VLOOKUP($AE$1,Grunnbeløpstabell!$A$2:$L$128,3,FALSE))/100)))/100,1)*100,0)</f>
        <v>505800</v>
      </c>
      <c r="AF27" s="66">
        <f>IFERROR(MROUND((AE27+(AE27*(IF(Grunnbeløpstabell!$G$1&lt;&gt;"Egendefinert årlig prisstigning",ATF!$S$13,VLOOKUP($AF$1,Grunnbeløpstabell!$A$2:$L$128,3,FALSE))/100)))/100,1)*100,0)</f>
        <v>521800</v>
      </c>
      <c r="AG27" s="66">
        <f>IFERROR(MROUND((AF27+(AF27*(IF(Grunnbeløpstabell!$G$1&lt;&gt;"Egendefinert årlig prisstigning",ATF!$S$13,VLOOKUP($AG$1,Grunnbeløpstabell!$A$2:$L$128,3,FALSE))/100)))/100,1)*100,0)</f>
        <v>538300</v>
      </c>
      <c r="AH27" s="66">
        <f>IFERROR(MROUND((AG27+(AG27*(IF(Grunnbeløpstabell!$G$1&lt;&gt;"Egendefinert årlig prisstigning",ATF!$S$13,VLOOKUP($AH$1,Grunnbeløpstabell!$A$2:$L$128,3,FALSE))/100)))/100,1)*100,0)</f>
        <v>555400</v>
      </c>
      <c r="AI27" s="66">
        <f>IFERROR(MROUND((AH27+(AH27*(IF(Grunnbeløpstabell!$G$1&lt;&gt;"Egendefinert årlig prisstigning",ATF!$S$13,VLOOKUP($AI$1,Grunnbeløpstabell!$A$2:$L$128,3,FALSE))/100)))/100,1)*100,0)</f>
        <v>573000</v>
      </c>
      <c r="AJ27" s="66">
        <f>IFERROR(MROUND((AI27+(AI27*(IF(Grunnbeløpstabell!$G$1&lt;&gt;"Egendefinert årlig prisstigning",ATF!$S$13,VLOOKUP($AJ$1,Grunnbeløpstabell!$A$2:$L$128,3,FALSE))/100)))/100,1)*100,0)</f>
        <v>591200</v>
      </c>
      <c r="AK27" s="66">
        <f>IFERROR(MROUND((AJ27+(AJ27*(IF(Grunnbeløpstabell!$G$1&lt;&gt;"Egendefinert årlig prisstigning",ATF!$S$13,VLOOKUP($AK$1,Grunnbeløpstabell!$A$2:$L$128,3,FALSE))/100)))/100,1)*100,0)</f>
        <v>609900</v>
      </c>
      <c r="AL27" s="66">
        <f>IFERROR(MROUND((AK27+(AK27*(IF(Grunnbeløpstabell!$G$1&lt;&gt;"Egendefinert årlig prisstigning",ATF!$S$13,VLOOKUP($AL$1,Grunnbeløpstabell!$A$2:$L$128,3,FALSE))/100)))/100,1)*100,0)</f>
        <v>629200</v>
      </c>
      <c r="AM27" s="66">
        <f>IFERROR(MROUND((AL27+(AL27*(IF(Grunnbeløpstabell!$G$1&lt;&gt;"Egendefinert årlig prisstigning",ATF!$S$13,VLOOKUP($AM$1,Grunnbeløpstabell!$A$2:$L$128,3,FALSE))/100)))/100,1)*100,0)</f>
        <v>649100</v>
      </c>
      <c r="AN27" s="66">
        <f>IFERROR(MROUND((AM27+(AM27*(IF(Grunnbeløpstabell!$G$1&lt;&gt;"Egendefinert årlig prisstigning",ATF!$S$13,VLOOKUP($AN$1,Grunnbeløpstabell!$A$2:$L$128,3,FALSE))/100)))/100,1)*100,0)</f>
        <v>669700</v>
      </c>
      <c r="AO27" s="66">
        <f>IFERROR(MROUND((AN27+(AN27*(IF(Grunnbeløpstabell!$G$1&lt;&gt;"Egendefinert årlig prisstigning",ATF!$S$13,VLOOKUP($AO$1,Grunnbeløpstabell!$A$2:$L$128,3,FALSE))/100)))/100,1)*100,0)</f>
        <v>690900</v>
      </c>
      <c r="AP27" s="66">
        <f>IFERROR(MROUND((AO27+(AO27*(IF(Grunnbeløpstabell!$G$1&lt;&gt;"Egendefinert årlig prisstigning",ATF!$S$13,VLOOKUP($AP$1,Grunnbeløpstabell!$A$2:$L$128,3,FALSE))/100)))/100,1)*100,0)</f>
        <v>712800</v>
      </c>
      <c r="AQ27" s="66">
        <f>IFERROR(MROUND((AP27+(AP27*(IF(Grunnbeløpstabell!$G$1&lt;&gt;"Egendefinert årlig prisstigning",ATF!$S$13,VLOOKUP($AQ$1,Grunnbeløpstabell!$A$2:$L$128,3,FALSE))/100)))/100,1)*100,0)</f>
        <v>735400</v>
      </c>
      <c r="AR27" s="66">
        <f>IFERROR(MROUND((AQ27+(AQ27*(IF(Grunnbeløpstabell!$G$1&lt;&gt;"Egendefinert årlig prisstigning",ATF!$S$13,VLOOKUP($AR$1,Grunnbeløpstabell!$A$2:$L$128,3,FALSE))/100)))/100,1)*100,0)</f>
        <v>758700</v>
      </c>
      <c r="AS27" s="66">
        <f>IFERROR(MROUND((AR27+(AR27*(IF(Grunnbeløpstabell!$G$1&lt;&gt;"Egendefinert årlig prisstigning",ATF!$S$13,VLOOKUP($AS$1,Grunnbeløpstabell!$A$2:$L$128,3,FALSE))/100)))/100,1)*100,0)</f>
        <v>782800</v>
      </c>
      <c r="AT27" s="66">
        <f>IFERROR(MROUND((AS27+(AS27*(IF(Grunnbeløpstabell!$G$1&lt;&gt;"Egendefinert årlig prisstigning",ATF!$S$13,VLOOKUP($AT$1,Grunnbeløpstabell!$A$2:$L$128,3,FALSE))/100)))/100,1)*100,0)</f>
        <v>807600</v>
      </c>
      <c r="AU27" s="66">
        <f>IFERROR(MROUND((AT27+(AT27*(IF(Grunnbeløpstabell!$G$1&lt;&gt;"Egendefinert årlig prisstigning",ATF!$S$13,VLOOKUP($AU$1,Grunnbeløpstabell!$A$2:$L$128,3,FALSE))/100)))/100,1)*100,0)</f>
        <v>833200</v>
      </c>
      <c r="AV27" s="66">
        <f>IFERROR(MROUND((AU27+(AU27*(IF(Grunnbeløpstabell!$G$1&lt;&gt;"Egendefinert årlig prisstigning",ATF!$S$13,VLOOKUP($AV$1,Grunnbeløpstabell!$A$2:$L$128,3,FALSE))/100)))/100,1)*100,0)</f>
        <v>859600</v>
      </c>
      <c r="AW27" s="66">
        <f>IFERROR(MROUND((AV27+(AV27*(IF(Grunnbeløpstabell!$G$1&lt;&gt;"Egendefinert årlig prisstigning",ATF!$S$13,VLOOKUP($AW$1,Grunnbeløpstabell!$A$2:$L$128,3,FALSE))/100)))/100,1)*100,0)</f>
        <v>886800</v>
      </c>
      <c r="AX27" s="66">
        <f>IFERROR(MROUND((AW27+(AW27*(IF(Grunnbeløpstabell!$G$1&lt;&gt;"Egendefinert årlig prisstigning",ATF!$S$13,VLOOKUP($AX$1,Grunnbeløpstabell!$A$2:$L$128,3,FALSE))/100)))/100,1)*100,0)</f>
        <v>914900</v>
      </c>
      <c r="AY27" s="66">
        <f>IFERROR(MROUND((AX27+(AX27*(IF(Grunnbeløpstabell!$G$1&lt;&gt;"Egendefinert årlig prisstigning",ATF!$S$13,VLOOKUP($AY$1,Grunnbeløpstabell!$A$2:$L$128,3,FALSE))/100)))/100,1)*100,0)</f>
        <v>943900</v>
      </c>
      <c r="AZ27" s="66">
        <f>IFERROR(MROUND((AY27+(AY27*(IF(Grunnbeløpstabell!$G$1&lt;&gt;"Egendefinert årlig prisstigning",ATF!$S$13,VLOOKUP($AZ$1,Grunnbeløpstabell!$A$2:$L$128,3,FALSE))/100)))/100,1)*100,0)</f>
        <v>973800</v>
      </c>
      <c r="BA27" s="66">
        <f>IFERROR(MROUND((AZ27+(AZ27*(IF(Grunnbeløpstabell!$G$1&lt;&gt;"Egendefinert årlig prisstigning",ATF!$S$13,VLOOKUP($BA$1,Grunnbeløpstabell!$A$2:$L$128,3,FALSE))/100)))/100,1)*100,0)</f>
        <v>1004700</v>
      </c>
      <c r="BB27" s="66">
        <f>IFERROR(MROUND((BA27+(BA27*(IF(Grunnbeløpstabell!$G$1&lt;&gt;"Egendefinert årlig prisstigning",ATF!$S$13,VLOOKUP($BB$1,Grunnbeløpstabell!$A$2:$L$128,3,FALSE))/100)))/100,1)*100,0)</f>
        <v>1036500</v>
      </c>
      <c r="BC27" s="66">
        <f>IFERROR(MROUND((BB27+(BB27*(IF(Grunnbeløpstabell!$G$1&lt;&gt;"Egendefinert årlig prisstigning",ATF!$S$13,VLOOKUP($BC$1,Grunnbeløpstabell!$A$2:$L$128,3,FALSE))/100)))/100,1)*100,0)</f>
        <v>1069400</v>
      </c>
      <c r="BD27" s="66">
        <f>IFERROR(MROUND((BC27+(BC27*(IF(Grunnbeløpstabell!$G$1&lt;&gt;"Egendefinert årlig prisstigning",ATF!$S$13,VLOOKUP($BD$1,Grunnbeløpstabell!$A$2:$L$128,3,FALSE))/100)))/100,1)*100,0)</f>
        <v>1103300</v>
      </c>
      <c r="BE27" s="66">
        <f>IFERROR(MROUND((BD27+(BD27*(IF(Grunnbeløpstabell!$G$1&lt;&gt;"Egendefinert årlig prisstigning",ATF!$S$13,VLOOKUP($BE$1,Grunnbeløpstabell!$A$2:$L$128,3,FALSE))/100)))/100,1)*100,0)</f>
        <v>1138300</v>
      </c>
      <c r="BF27" s="66">
        <f>IFERROR(MROUND((BE27+(BE27*(IF(Grunnbeløpstabell!$G$1&lt;&gt;"Egendefinert årlig prisstigning",ATF!$S$13,VLOOKUP($BF$1,Grunnbeløpstabell!$A$2:$L$128,3,FALSE))/100)))/100,1)*100,0)</f>
        <v>1174400</v>
      </c>
      <c r="BG27" s="66">
        <f>IFERROR(MROUND((BF27+(BF27*(IF(Grunnbeløpstabell!$G$1&lt;&gt;"Egendefinert årlig prisstigning",ATF!$S$13,VLOOKUP($BG$1,Grunnbeløpstabell!$A$2:$L$128,3,FALSE))/100)))/100,1)*100,0)</f>
        <v>1211600</v>
      </c>
      <c r="BH27" s="66">
        <f>IFERROR(MROUND((BG27+(BG27*(IF(Grunnbeløpstabell!$G$1&lt;&gt;"Egendefinert årlig prisstigning",ATF!$S$13,VLOOKUP($BH$1,Grunnbeløpstabell!$A$2:$L$128,3,FALSE))/100)))/100,1)*100,0)</f>
        <v>1250000</v>
      </c>
      <c r="BI27" s="66">
        <f>IFERROR(MROUND((BH27+(BH27*(IF(Grunnbeløpstabell!$G$1&lt;&gt;"Egendefinert årlig prisstigning",ATF!$S$13,VLOOKUP($BI$1,Grunnbeløpstabell!$A$2:$L$128,3,FALSE))/100)))/100,1)*100,0)</f>
        <v>1289600</v>
      </c>
      <c r="BJ27" s="66">
        <f>IFERROR(MROUND((BI27+(BI27*(IF(Grunnbeløpstabell!$G$1&lt;&gt;"Egendefinert årlig prisstigning",ATF!$S$13,VLOOKUP($BJ$1,Grunnbeløpstabell!$A$2:$L$128,3,FALSE))/100)))/100,1)*100,0)</f>
        <v>1330500</v>
      </c>
      <c r="BK27" s="66">
        <f>IFERROR(MROUND((BJ27+(BJ27*(IF(Grunnbeløpstabell!$G$1&lt;&gt;"Egendefinert årlig prisstigning",ATF!$S$13,VLOOKUP($BK$1,Grunnbeløpstabell!$A$2:$L$128,3,FALSE))/100)))/100,1)*100,0)</f>
        <v>1372700</v>
      </c>
      <c r="BL27" s="66">
        <f>IFERROR(MROUND((BK27+(BK27*(IF(Grunnbeløpstabell!$G$1&lt;&gt;"Egendefinert årlig prisstigning",ATF!$S$13,VLOOKUP($BL$1,Grunnbeløpstabell!$A$2:$L$128,3,FALSE))/100)))/100,1)*100,0)</f>
        <v>1416200</v>
      </c>
      <c r="BM27" s="66">
        <f>IFERROR(MROUND((BL27+(BL27*(IF(Grunnbeløpstabell!$G$1&lt;&gt;"Egendefinert årlig prisstigning",ATF!$S$13,VLOOKUP($BM$1,Grunnbeløpstabell!$A$2:$L$128,3,FALSE))/100)))/100,1)*100,0)</f>
        <v>1461100</v>
      </c>
      <c r="BN27" s="66">
        <f>IFERROR(MROUND((BM27+(BM27*(IF(Grunnbeløpstabell!$G$1&lt;&gt;"Egendefinert årlig prisstigning",ATF!$S$13,VLOOKUP($BN$1,Grunnbeløpstabell!$A$2:$L$128,3,FALSE))/100)))/100,1)*100,0)</f>
        <v>1507400</v>
      </c>
      <c r="BO27" s="66">
        <f>IFERROR(MROUND((BN27+(BN27*(IF(Grunnbeløpstabell!$G$1&lt;&gt;"Egendefinert årlig prisstigning",ATF!$S$13,VLOOKUP($BO$1,Grunnbeløpstabell!$A$2:$L$128,3,FALSE))/100)))/100,1)*100,0)</f>
        <v>1555200</v>
      </c>
      <c r="BP27" s="66">
        <f>IFERROR(MROUND((BO27+(BO27*(IF(Grunnbeløpstabell!$G$1&lt;&gt;"Egendefinert årlig prisstigning",ATF!$S$13,VLOOKUP($BP$1,Grunnbeløpstabell!$A$2:$L$128,3,FALSE))/100)))/100,1)*100,0)</f>
        <v>1604500</v>
      </c>
      <c r="BQ27" s="66">
        <f>IFERROR(MROUND((BP27+(BP27*(IF(Grunnbeløpstabell!$G$1&lt;&gt;"Egendefinert årlig prisstigning",ATF!$S$13,VLOOKUP($BQ$1,Grunnbeløpstabell!$A$2:$L$128,3,FALSE))/100)))/100,1)*100,0)</f>
        <v>1655400</v>
      </c>
      <c r="BR27" s="66">
        <f>IFERROR(MROUND((BQ27+(BQ27*(IF(Grunnbeløpstabell!$G$1&lt;&gt;"Egendefinert årlig prisstigning",ATF!$S$13,VLOOKUP($BR$1,Grunnbeløpstabell!$A$2:$L$128,3,FALSE))/100)))/100,1)*100,0)</f>
        <v>1707900</v>
      </c>
      <c r="BS27" s="66">
        <f>IFERROR(MROUND((BR27+(BR27*(IF(Grunnbeløpstabell!$G$1&lt;&gt;"Egendefinert årlig prisstigning",ATF!$S$13,VLOOKUP($BS$1,Grunnbeløpstabell!$A$2:$L$128,3,FALSE))/100)))/100,1)*100,0)</f>
        <v>1762000</v>
      </c>
      <c r="BT27" s="66">
        <f>IFERROR(MROUND((BS27+(BS27*(IF(Grunnbeløpstabell!$G$1&lt;&gt;"Egendefinert årlig prisstigning",ATF!$S$13,VLOOKUP($BT$1,Grunnbeløpstabell!$A$2:$L$128,3,FALSE))/100)))/100,1)*100,0)</f>
        <v>1817900</v>
      </c>
      <c r="BU27" s="66">
        <f>IFERROR(MROUND((BT27+(BT27*(IF(Grunnbeløpstabell!$G$1&lt;&gt;"Egendefinert årlig prisstigning",ATF!$S$13,VLOOKUP($BU$1,Grunnbeløpstabell!$A$2:$L$128,3,FALSE))/100)))/100,1)*100,0)</f>
        <v>1875500</v>
      </c>
      <c r="BV27" s="66">
        <f>IFERROR(MROUND((BU27+(BU27*(IF(Grunnbeløpstabell!$G$1&lt;&gt;"Egendefinert årlig prisstigning",ATF!$S$13,VLOOKUP($BV$1,Grunnbeløpstabell!$A$2:$L$128,3,FALSE))/100)))/100,1)*100,0)</f>
        <v>1935000</v>
      </c>
      <c r="BW27" s="66">
        <f>IFERROR(MROUND((BV27+(BV27*(IF(Grunnbeløpstabell!$G$1&lt;&gt;"Egendefinert årlig prisstigning",ATF!$S$13,VLOOKUP($BW$1,Grunnbeløpstabell!$A$2:$L$128,3,FALSE))/100)))/100,1)*100,0)</f>
        <v>1996300</v>
      </c>
      <c r="BX27" s="66">
        <f>IFERROR(MROUND((BW27+(BW27*(IF(Grunnbeløpstabell!$G$1&lt;&gt;"Egendefinert årlig prisstigning",ATF!$S$13,VLOOKUP($BX$1,Grunnbeløpstabell!$A$2:$L$128,3,FALSE))/100)))/100,1)*100,0)</f>
        <v>2059600</v>
      </c>
      <c r="BY27" s="66">
        <f>IFERROR(MROUND((BX27+(BX27*(IF(Grunnbeløpstabell!$G$1&lt;&gt;"Egendefinert årlig prisstigning",ATF!$S$13,VLOOKUP($BY$1,Grunnbeløpstabell!$A$2:$L$128,3,FALSE))/100)))/100,1)*100,0)</f>
        <v>2124900</v>
      </c>
      <c r="BZ27" s="66">
        <f>IFERROR(MROUND((BY27+(BY27*(IF(Grunnbeløpstabell!$G$1&lt;&gt;"Egendefinert årlig prisstigning",ATF!$S$13,VLOOKUP($BZ$1,Grunnbeløpstabell!$A$2:$L$128,3,FALSE))/100)))/100,1)*100,0)</f>
        <v>2192300</v>
      </c>
      <c r="CA27" s="66">
        <f>IFERROR(MROUND((BZ27+(BZ27*(IF(Grunnbeløpstabell!$G$1&lt;&gt;"Egendefinert årlig prisstigning",ATF!$S$13,VLOOKUP($CA$1,Grunnbeløpstabell!$A$2:$L$128,3,FALSE))/100)))/100,1)*100,0)</f>
        <v>2261800</v>
      </c>
      <c r="CB27" s="66">
        <f>IFERROR(MROUND((CA27+(CA27*(IF(Grunnbeløpstabell!$G$1&lt;&gt;"Egendefinert årlig prisstigning",ATF!$S$13,VLOOKUP($CB$1,Grunnbeløpstabell!$A$2:$L$128,3,FALSE))/100)))/100,1)*100,0)</f>
        <v>2333500</v>
      </c>
      <c r="CC27" s="66">
        <f>IFERROR(MROUND((CB27+(CB27*(IF(Grunnbeløpstabell!$G$1&lt;&gt;"Egendefinert årlig prisstigning",ATF!$S$13,VLOOKUP($CC$1,Grunnbeløpstabell!$A$2:$L$128,3,FALSE))/100)))/100,1)*100,0)</f>
        <v>2407500</v>
      </c>
      <c r="CD27" s="66">
        <f>IFERROR(MROUND((CC27+(CC27*(IF(Grunnbeløpstabell!$G$1&lt;&gt;"Egendefinert årlig prisstigning",ATF!$S$13,VLOOKUP($CD$1,Grunnbeløpstabell!$A$2:$L$128,3,FALSE))/100)))/100,1)*100,0)</f>
        <v>2483800</v>
      </c>
      <c r="CE27" s="66">
        <f>IFERROR(MROUND((CD27+(CD27*(IF(Grunnbeløpstabell!$G$1&lt;&gt;"Egendefinert årlig prisstigning",ATF!$S$13,VLOOKUP($CE$1,Grunnbeløpstabell!$A$2:$L$128,3,FALSE))/100)))/100,1)*100,0)</f>
        <v>2562500</v>
      </c>
      <c r="CF27" s="66">
        <f>IFERROR(MROUND((CE27+(CE27*(IF(Grunnbeløpstabell!$G$1&lt;&gt;"Egendefinert årlig prisstigning",ATF!$S$13,VLOOKUP($CF$1,Grunnbeløpstabell!$A$2:$L$128,3,FALSE))/100)))/100,1)*100,0)</f>
        <v>2643700</v>
      </c>
      <c r="CG27" s="66">
        <f>IFERROR(MROUND((CF27+(CF27*(IF(Grunnbeløpstabell!$G$1&lt;&gt;"Egendefinert årlig prisstigning",ATF!$S$13,VLOOKUP($CG$1,Grunnbeløpstabell!$A$2:$L$128,3,FALSE))/100)))/100,1)*100,0)</f>
        <v>2727500</v>
      </c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</row>
    <row r="28" spans="1:147">
      <c r="A28" s="159">
        <v>45</v>
      </c>
      <c r="B28" s="160">
        <v>288300</v>
      </c>
      <c r="C28" s="215">
        <v>298300</v>
      </c>
      <c r="D28" s="160">
        <v>298300</v>
      </c>
      <c r="E28" s="215">
        <v>298300</v>
      </c>
      <c r="F28" s="160">
        <v>305500</v>
      </c>
      <c r="G28" s="215">
        <v>315000</v>
      </c>
      <c r="H28" s="160">
        <v>315000</v>
      </c>
      <c r="I28" s="215">
        <v>323200</v>
      </c>
      <c r="J28" s="160">
        <v>323200</v>
      </c>
      <c r="K28" s="215">
        <v>332700</v>
      </c>
      <c r="L28" s="160">
        <v>337200</v>
      </c>
      <c r="M28" s="215">
        <v>353200</v>
      </c>
      <c r="N28" s="160">
        <v>355600</v>
      </c>
      <c r="O28" s="215">
        <v>365300</v>
      </c>
      <c r="P28" s="160">
        <v>372700</v>
      </c>
      <c r="Q28" s="215">
        <v>384700</v>
      </c>
      <c r="R28" s="160">
        <v>389200</v>
      </c>
      <c r="S28" s="215">
        <v>397300</v>
      </c>
      <c r="T28" s="160">
        <v>398100</v>
      </c>
      <c r="U28" s="215">
        <v>402700</v>
      </c>
      <c r="V28" s="160">
        <v>404000</v>
      </c>
      <c r="W28" s="215">
        <v>409100</v>
      </c>
      <c r="X28" s="160">
        <v>414600</v>
      </c>
      <c r="Y28" s="215">
        <v>416400</v>
      </c>
      <c r="Z28" s="160">
        <v>425600</v>
      </c>
      <c r="AA28" s="215">
        <v>435600</v>
      </c>
      <c r="AB28" s="160">
        <v>466600</v>
      </c>
      <c r="AC28" s="66">
        <f>IFERROR(MROUND((AB28+(AB28*(IF(Grunnbeløpstabell!$G$1&lt;&gt;"Egendefinert årlig prisstigning",ATF!$S$13,VLOOKUP($AC$1,Grunnbeløpstabell!$A$2:$L$128,3,FALSE))/100)))/100,1)*100,0)</f>
        <v>481400</v>
      </c>
      <c r="AD28" s="66">
        <f>IFERROR(MROUND((AC28+(AC28*(IF(Grunnbeløpstabell!$G$1&lt;&gt;"Egendefinert årlig prisstigning",ATF!$S$13,VLOOKUP($AD$1,Grunnbeløpstabell!$A$2:$L$128,3,FALSE))/100)))/100,1)*100,0)</f>
        <v>496700</v>
      </c>
      <c r="AE28" s="66">
        <f>IFERROR(MROUND((AD28+(AD28*(IF(Grunnbeløpstabell!$G$1&lt;&gt;"Egendefinert årlig prisstigning",ATF!$S$13,VLOOKUP($AE$1,Grunnbeløpstabell!$A$2:$L$128,3,FALSE))/100)))/100,1)*100,0)</f>
        <v>512400</v>
      </c>
      <c r="AF28" s="66">
        <f>IFERROR(MROUND((AE28+(AE28*(IF(Grunnbeløpstabell!$G$1&lt;&gt;"Egendefinert årlig prisstigning",ATF!$S$13,VLOOKUP($AF$1,Grunnbeløpstabell!$A$2:$L$128,3,FALSE))/100)))/100,1)*100,0)</f>
        <v>528600</v>
      </c>
      <c r="AG28" s="66">
        <f>IFERROR(MROUND((AF28+(AF28*(IF(Grunnbeløpstabell!$G$1&lt;&gt;"Egendefinert årlig prisstigning",ATF!$S$13,VLOOKUP($AG$1,Grunnbeløpstabell!$A$2:$L$128,3,FALSE))/100)))/100,1)*100,0)</f>
        <v>545400</v>
      </c>
      <c r="AH28" s="66">
        <f>IFERROR(MROUND((AG28+(AG28*(IF(Grunnbeløpstabell!$G$1&lt;&gt;"Egendefinert årlig prisstigning",ATF!$S$13,VLOOKUP($AH$1,Grunnbeløpstabell!$A$2:$L$128,3,FALSE))/100)))/100,1)*100,0)</f>
        <v>562700</v>
      </c>
      <c r="AI28" s="66">
        <f>IFERROR(MROUND((AH28+(AH28*(IF(Grunnbeløpstabell!$G$1&lt;&gt;"Egendefinert årlig prisstigning",ATF!$S$13,VLOOKUP($AI$1,Grunnbeløpstabell!$A$2:$L$128,3,FALSE))/100)))/100,1)*100,0)</f>
        <v>580500</v>
      </c>
      <c r="AJ28" s="66">
        <f>IFERROR(MROUND((AI28+(AI28*(IF(Grunnbeløpstabell!$G$1&lt;&gt;"Egendefinert årlig prisstigning",ATF!$S$13,VLOOKUP($AJ$1,Grunnbeløpstabell!$A$2:$L$128,3,FALSE))/100)))/100,1)*100,0)</f>
        <v>598900</v>
      </c>
      <c r="AK28" s="66">
        <f>IFERROR(MROUND((AJ28+(AJ28*(IF(Grunnbeløpstabell!$G$1&lt;&gt;"Egendefinert årlig prisstigning",ATF!$S$13,VLOOKUP($AK$1,Grunnbeløpstabell!$A$2:$L$128,3,FALSE))/100)))/100,1)*100,0)</f>
        <v>617900</v>
      </c>
      <c r="AL28" s="66">
        <f>IFERROR(MROUND((AK28+(AK28*(IF(Grunnbeløpstabell!$G$1&lt;&gt;"Egendefinert årlig prisstigning",ATF!$S$13,VLOOKUP($AL$1,Grunnbeløpstabell!$A$2:$L$128,3,FALSE))/100)))/100,1)*100,0)</f>
        <v>637500</v>
      </c>
      <c r="AM28" s="66">
        <f>IFERROR(MROUND((AL28+(AL28*(IF(Grunnbeløpstabell!$G$1&lt;&gt;"Egendefinert årlig prisstigning",ATF!$S$13,VLOOKUP($AM$1,Grunnbeløpstabell!$A$2:$L$128,3,FALSE))/100)))/100,1)*100,0)</f>
        <v>657700</v>
      </c>
      <c r="AN28" s="66">
        <f>IFERROR(MROUND((AM28+(AM28*(IF(Grunnbeløpstabell!$G$1&lt;&gt;"Egendefinert årlig prisstigning",ATF!$S$13,VLOOKUP($AN$1,Grunnbeløpstabell!$A$2:$L$128,3,FALSE))/100)))/100,1)*100,0)</f>
        <v>678500</v>
      </c>
      <c r="AO28" s="66">
        <f>IFERROR(MROUND((AN28+(AN28*(IF(Grunnbeløpstabell!$G$1&lt;&gt;"Egendefinert årlig prisstigning",ATF!$S$13,VLOOKUP($AO$1,Grunnbeløpstabell!$A$2:$L$128,3,FALSE))/100)))/100,1)*100,0)</f>
        <v>700000</v>
      </c>
      <c r="AP28" s="66">
        <f>IFERROR(MROUND((AO28+(AO28*(IF(Grunnbeløpstabell!$G$1&lt;&gt;"Egendefinert årlig prisstigning",ATF!$S$13,VLOOKUP($AP$1,Grunnbeløpstabell!$A$2:$L$128,3,FALSE))/100)))/100,1)*100,0)</f>
        <v>722200</v>
      </c>
      <c r="AQ28" s="66">
        <f>IFERROR(MROUND((AP28+(AP28*(IF(Grunnbeløpstabell!$G$1&lt;&gt;"Egendefinert årlig prisstigning",ATF!$S$13,VLOOKUP($AQ$1,Grunnbeløpstabell!$A$2:$L$128,3,FALSE))/100)))/100,1)*100,0)</f>
        <v>745100</v>
      </c>
      <c r="AR28" s="66">
        <f>IFERROR(MROUND((AQ28+(AQ28*(IF(Grunnbeløpstabell!$G$1&lt;&gt;"Egendefinert årlig prisstigning",ATF!$S$13,VLOOKUP($AR$1,Grunnbeløpstabell!$A$2:$L$128,3,FALSE))/100)))/100,1)*100,0)</f>
        <v>768700</v>
      </c>
      <c r="AS28" s="66">
        <f>IFERROR(MROUND((AR28+(AR28*(IF(Grunnbeløpstabell!$G$1&lt;&gt;"Egendefinert årlig prisstigning",ATF!$S$13,VLOOKUP($AS$1,Grunnbeløpstabell!$A$2:$L$128,3,FALSE))/100)))/100,1)*100,0)</f>
        <v>793100</v>
      </c>
      <c r="AT28" s="66">
        <f>IFERROR(MROUND((AS28+(AS28*(IF(Grunnbeløpstabell!$G$1&lt;&gt;"Egendefinert årlig prisstigning",ATF!$S$13,VLOOKUP($AT$1,Grunnbeløpstabell!$A$2:$L$128,3,FALSE))/100)))/100,1)*100,0)</f>
        <v>818200</v>
      </c>
      <c r="AU28" s="66">
        <f>IFERROR(MROUND((AT28+(AT28*(IF(Grunnbeløpstabell!$G$1&lt;&gt;"Egendefinert årlig prisstigning",ATF!$S$13,VLOOKUP($AU$1,Grunnbeløpstabell!$A$2:$L$128,3,FALSE))/100)))/100,1)*100,0)</f>
        <v>844100</v>
      </c>
      <c r="AV28" s="66">
        <f>IFERROR(MROUND((AU28+(AU28*(IF(Grunnbeløpstabell!$G$1&lt;&gt;"Egendefinert årlig prisstigning",ATF!$S$13,VLOOKUP($AV$1,Grunnbeløpstabell!$A$2:$L$128,3,FALSE))/100)))/100,1)*100,0)</f>
        <v>870900</v>
      </c>
      <c r="AW28" s="66">
        <f>IFERROR(MROUND((AV28+(AV28*(IF(Grunnbeløpstabell!$G$1&lt;&gt;"Egendefinert årlig prisstigning",ATF!$S$13,VLOOKUP($AW$1,Grunnbeløpstabell!$A$2:$L$128,3,FALSE))/100)))/100,1)*100,0)</f>
        <v>898500</v>
      </c>
      <c r="AX28" s="66">
        <f>IFERROR(MROUND((AW28+(AW28*(IF(Grunnbeløpstabell!$G$1&lt;&gt;"Egendefinert årlig prisstigning",ATF!$S$13,VLOOKUP($AX$1,Grunnbeløpstabell!$A$2:$L$128,3,FALSE))/100)))/100,1)*100,0)</f>
        <v>927000</v>
      </c>
      <c r="AY28" s="66">
        <f>IFERROR(MROUND((AX28+(AX28*(IF(Grunnbeløpstabell!$G$1&lt;&gt;"Egendefinert årlig prisstigning",ATF!$S$13,VLOOKUP($AY$1,Grunnbeløpstabell!$A$2:$L$128,3,FALSE))/100)))/100,1)*100,0)</f>
        <v>956400</v>
      </c>
      <c r="AZ28" s="66">
        <f>IFERROR(MROUND((AY28+(AY28*(IF(Grunnbeløpstabell!$G$1&lt;&gt;"Egendefinert årlig prisstigning",ATF!$S$13,VLOOKUP($AZ$1,Grunnbeløpstabell!$A$2:$L$128,3,FALSE))/100)))/100,1)*100,0)</f>
        <v>986700</v>
      </c>
      <c r="BA28" s="66">
        <f>IFERROR(MROUND((AZ28+(AZ28*(IF(Grunnbeløpstabell!$G$1&lt;&gt;"Egendefinert årlig prisstigning",ATF!$S$13,VLOOKUP($BA$1,Grunnbeløpstabell!$A$2:$L$128,3,FALSE))/100)))/100,1)*100,0)</f>
        <v>1018000</v>
      </c>
      <c r="BB28" s="66">
        <f>IFERROR(MROUND((BA28+(BA28*(IF(Grunnbeløpstabell!$G$1&lt;&gt;"Egendefinert årlig prisstigning",ATF!$S$13,VLOOKUP($BB$1,Grunnbeløpstabell!$A$2:$L$128,3,FALSE))/100)))/100,1)*100,0)</f>
        <v>1050300</v>
      </c>
      <c r="BC28" s="66">
        <f>IFERROR(MROUND((BB28+(BB28*(IF(Grunnbeløpstabell!$G$1&lt;&gt;"Egendefinert årlig prisstigning",ATF!$S$13,VLOOKUP($BC$1,Grunnbeløpstabell!$A$2:$L$128,3,FALSE))/100)))/100,1)*100,0)</f>
        <v>1083600</v>
      </c>
      <c r="BD28" s="66">
        <f>IFERROR(MROUND((BC28+(BC28*(IF(Grunnbeløpstabell!$G$1&lt;&gt;"Egendefinert årlig prisstigning",ATF!$S$13,VLOOKUP($BD$1,Grunnbeløpstabell!$A$2:$L$128,3,FALSE))/100)))/100,1)*100,0)</f>
        <v>1118000</v>
      </c>
      <c r="BE28" s="66">
        <f>IFERROR(MROUND((BD28+(BD28*(IF(Grunnbeløpstabell!$G$1&lt;&gt;"Egendefinert årlig prisstigning",ATF!$S$13,VLOOKUP($BE$1,Grunnbeløpstabell!$A$2:$L$128,3,FALSE))/100)))/100,1)*100,0)</f>
        <v>1153400</v>
      </c>
      <c r="BF28" s="66">
        <f>IFERROR(MROUND((BE28+(BE28*(IF(Grunnbeløpstabell!$G$1&lt;&gt;"Egendefinert årlig prisstigning",ATF!$S$13,VLOOKUP($BF$1,Grunnbeløpstabell!$A$2:$L$128,3,FALSE))/100)))/100,1)*100,0)</f>
        <v>1190000</v>
      </c>
      <c r="BG28" s="66">
        <f>IFERROR(MROUND((BF28+(BF28*(IF(Grunnbeløpstabell!$G$1&lt;&gt;"Egendefinert årlig prisstigning",ATF!$S$13,VLOOKUP($BG$1,Grunnbeløpstabell!$A$2:$L$128,3,FALSE))/100)))/100,1)*100,0)</f>
        <v>1227700</v>
      </c>
      <c r="BH28" s="66">
        <f>IFERROR(MROUND((BG28+(BG28*(IF(Grunnbeløpstabell!$G$1&lt;&gt;"Egendefinert årlig prisstigning",ATF!$S$13,VLOOKUP($BH$1,Grunnbeløpstabell!$A$2:$L$128,3,FALSE))/100)))/100,1)*100,0)</f>
        <v>1266600</v>
      </c>
      <c r="BI28" s="66">
        <f>IFERROR(MROUND((BH28+(BH28*(IF(Grunnbeløpstabell!$G$1&lt;&gt;"Egendefinert årlig prisstigning",ATF!$S$13,VLOOKUP($BI$1,Grunnbeløpstabell!$A$2:$L$128,3,FALSE))/100)))/100,1)*100,0)</f>
        <v>1306800</v>
      </c>
      <c r="BJ28" s="66">
        <f>IFERROR(MROUND((BI28+(BI28*(IF(Grunnbeløpstabell!$G$1&lt;&gt;"Egendefinert årlig prisstigning",ATF!$S$13,VLOOKUP($BJ$1,Grunnbeløpstabell!$A$2:$L$128,3,FALSE))/100)))/100,1)*100,0)</f>
        <v>1348200</v>
      </c>
      <c r="BK28" s="66">
        <f>IFERROR(MROUND((BJ28+(BJ28*(IF(Grunnbeløpstabell!$G$1&lt;&gt;"Egendefinert årlig prisstigning",ATF!$S$13,VLOOKUP($BK$1,Grunnbeløpstabell!$A$2:$L$128,3,FALSE))/100)))/100,1)*100,0)</f>
        <v>1390900</v>
      </c>
      <c r="BL28" s="66">
        <f>IFERROR(MROUND((BK28+(BK28*(IF(Grunnbeløpstabell!$G$1&lt;&gt;"Egendefinert årlig prisstigning",ATF!$S$13,VLOOKUP($BL$1,Grunnbeløpstabell!$A$2:$L$128,3,FALSE))/100)))/100,1)*100,0)</f>
        <v>1435000</v>
      </c>
      <c r="BM28" s="66">
        <f>IFERROR(MROUND((BL28+(BL28*(IF(Grunnbeløpstabell!$G$1&lt;&gt;"Egendefinert årlig prisstigning",ATF!$S$13,VLOOKUP($BM$1,Grunnbeløpstabell!$A$2:$L$128,3,FALSE))/100)))/100,1)*100,0)</f>
        <v>1480500</v>
      </c>
      <c r="BN28" s="66">
        <f>IFERROR(MROUND((BM28+(BM28*(IF(Grunnbeløpstabell!$G$1&lt;&gt;"Egendefinert årlig prisstigning",ATF!$S$13,VLOOKUP($BN$1,Grunnbeløpstabell!$A$2:$L$128,3,FALSE))/100)))/100,1)*100,0)</f>
        <v>1527400</v>
      </c>
      <c r="BO28" s="66">
        <f>IFERROR(MROUND((BN28+(BN28*(IF(Grunnbeløpstabell!$G$1&lt;&gt;"Egendefinert årlig prisstigning",ATF!$S$13,VLOOKUP($BO$1,Grunnbeløpstabell!$A$2:$L$128,3,FALSE))/100)))/100,1)*100,0)</f>
        <v>1575800</v>
      </c>
      <c r="BP28" s="66">
        <f>IFERROR(MROUND((BO28+(BO28*(IF(Grunnbeløpstabell!$G$1&lt;&gt;"Egendefinert årlig prisstigning",ATF!$S$13,VLOOKUP($BP$1,Grunnbeløpstabell!$A$2:$L$128,3,FALSE))/100)))/100,1)*100,0)</f>
        <v>1625800</v>
      </c>
      <c r="BQ28" s="66">
        <f>IFERROR(MROUND((BP28+(BP28*(IF(Grunnbeløpstabell!$G$1&lt;&gt;"Egendefinert årlig prisstigning",ATF!$S$13,VLOOKUP($BQ$1,Grunnbeløpstabell!$A$2:$L$128,3,FALSE))/100)))/100,1)*100,0)</f>
        <v>1677300</v>
      </c>
      <c r="BR28" s="66">
        <f>IFERROR(MROUND((BQ28+(BQ28*(IF(Grunnbeløpstabell!$G$1&lt;&gt;"Egendefinert årlig prisstigning",ATF!$S$13,VLOOKUP($BR$1,Grunnbeløpstabell!$A$2:$L$128,3,FALSE))/100)))/100,1)*100,0)</f>
        <v>1730500</v>
      </c>
      <c r="BS28" s="66">
        <f>IFERROR(MROUND((BR28+(BR28*(IF(Grunnbeløpstabell!$G$1&lt;&gt;"Egendefinert årlig prisstigning",ATF!$S$13,VLOOKUP($BS$1,Grunnbeløpstabell!$A$2:$L$128,3,FALSE))/100)))/100,1)*100,0)</f>
        <v>1785400</v>
      </c>
      <c r="BT28" s="66">
        <f>IFERROR(MROUND((BS28+(BS28*(IF(Grunnbeløpstabell!$G$1&lt;&gt;"Egendefinert årlig prisstigning",ATF!$S$13,VLOOKUP($BT$1,Grunnbeløpstabell!$A$2:$L$128,3,FALSE))/100)))/100,1)*100,0)</f>
        <v>1842000</v>
      </c>
      <c r="BU28" s="66">
        <f>IFERROR(MROUND((BT28+(BT28*(IF(Grunnbeløpstabell!$G$1&lt;&gt;"Egendefinert årlig prisstigning",ATF!$S$13,VLOOKUP($BU$1,Grunnbeløpstabell!$A$2:$L$128,3,FALSE))/100)))/100,1)*100,0)</f>
        <v>1900400</v>
      </c>
      <c r="BV28" s="66">
        <f>IFERROR(MROUND((BU28+(BU28*(IF(Grunnbeløpstabell!$G$1&lt;&gt;"Egendefinert årlig prisstigning",ATF!$S$13,VLOOKUP($BV$1,Grunnbeløpstabell!$A$2:$L$128,3,FALSE))/100)))/100,1)*100,0)</f>
        <v>1960600</v>
      </c>
      <c r="BW28" s="66">
        <f>IFERROR(MROUND((BV28+(BV28*(IF(Grunnbeløpstabell!$G$1&lt;&gt;"Egendefinert årlig prisstigning",ATF!$S$13,VLOOKUP($BW$1,Grunnbeløpstabell!$A$2:$L$128,3,FALSE))/100)))/100,1)*100,0)</f>
        <v>2022800</v>
      </c>
      <c r="BX28" s="66">
        <f>IFERROR(MROUND((BW28+(BW28*(IF(Grunnbeløpstabell!$G$1&lt;&gt;"Egendefinert årlig prisstigning",ATF!$S$13,VLOOKUP($BX$1,Grunnbeløpstabell!$A$2:$L$128,3,FALSE))/100)))/100,1)*100,0)</f>
        <v>2086900</v>
      </c>
      <c r="BY28" s="66">
        <f>IFERROR(MROUND((BX28+(BX28*(IF(Grunnbeløpstabell!$G$1&lt;&gt;"Egendefinert årlig prisstigning",ATF!$S$13,VLOOKUP($BY$1,Grunnbeløpstabell!$A$2:$L$128,3,FALSE))/100)))/100,1)*100,0)</f>
        <v>2153100</v>
      </c>
      <c r="BZ28" s="66">
        <f>IFERROR(MROUND((BY28+(BY28*(IF(Grunnbeløpstabell!$G$1&lt;&gt;"Egendefinert årlig prisstigning",ATF!$S$13,VLOOKUP($BZ$1,Grunnbeløpstabell!$A$2:$L$128,3,FALSE))/100)))/100,1)*100,0)</f>
        <v>2221400</v>
      </c>
      <c r="CA28" s="66">
        <f>IFERROR(MROUND((BZ28+(BZ28*(IF(Grunnbeløpstabell!$G$1&lt;&gt;"Egendefinert årlig prisstigning",ATF!$S$13,VLOOKUP($CA$1,Grunnbeløpstabell!$A$2:$L$128,3,FALSE))/100)))/100,1)*100,0)</f>
        <v>2291800</v>
      </c>
      <c r="CB28" s="66">
        <f>IFERROR(MROUND((CA28+(CA28*(IF(Grunnbeløpstabell!$G$1&lt;&gt;"Egendefinert årlig prisstigning",ATF!$S$13,VLOOKUP($CB$1,Grunnbeløpstabell!$A$2:$L$128,3,FALSE))/100)))/100,1)*100,0)</f>
        <v>2364500</v>
      </c>
      <c r="CC28" s="66">
        <f>IFERROR(MROUND((CB28+(CB28*(IF(Grunnbeløpstabell!$G$1&lt;&gt;"Egendefinert årlig prisstigning",ATF!$S$13,VLOOKUP($CC$1,Grunnbeløpstabell!$A$2:$L$128,3,FALSE))/100)))/100,1)*100,0)</f>
        <v>2439500</v>
      </c>
      <c r="CD28" s="66">
        <f>IFERROR(MROUND((CC28+(CC28*(IF(Grunnbeløpstabell!$G$1&lt;&gt;"Egendefinert årlig prisstigning",ATF!$S$13,VLOOKUP($CD$1,Grunnbeløpstabell!$A$2:$L$128,3,FALSE))/100)))/100,1)*100,0)</f>
        <v>2516800</v>
      </c>
      <c r="CE28" s="66">
        <f>IFERROR(MROUND((CD28+(CD28*(IF(Grunnbeløpstabell!$G$1&lt;&gt;"Egendefinert årlig prisstigning",ATF!$S$13,VLOOKUP($CE$1,Grunnbeløpstabell!$A$2:$L$128,3,FALSE))/100)))/100,1)*100,0)</f>
        <v>2596600</v>
      </c>
      <c r="CF28" s="66">
        <f>IFERROR(MROUND((CE28+(CE28*(IF(Grunnbeløpstabell!$G$1&lt;&gt;"Egendefinert årlig prisstigning",ATF!$S$13,VLOOKUP($CF$1,Grunnbeløpstabell!$A$2:$L$128,3,FALSE))/100)))/100,1)*100,0)</f>
        <v>2678900</v>
      </c>
      <c r="CG28" s="66">
        <f>IFERROR(MROUND((CF28+(CF28*(IF(Grunnbeløpstabell!$G$1&lt;&gt;"Egendefinert årlig prisstigning",ATF!$S$13,VLOOKUP($CG$1,Grunnbeløpstabell!$A$2:$L$128,3,FALSE))/100)))/100,1)*100,0)</f>
        <v>2763800</v>
      </c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</row>
    <row r="29" spans="1:147">
      <c r="A29" s="159">
        <v>46</v>
      </c>
      <c r="B29" s="160">
        <v>293700</v>
      </c>
      <c r="C29" s="215">
        <v>303700</v>
      </c>
      <c r="D29" s="160">
        <v>303700</v>
      </c>
      <c r="E29" s="215">
        <v>303700</v>
      </c>
      <c r="F29" s="160">
        <v>310900</v>
      </c>
      <c r="G29" s="215">
        <v>320500</v>
      </c>
      <c r="H29" s="160">
        <v>320500</v>
      </c>
      <c r="I29" s="215">
        <v>328800</v>
      </c>
      <c r="J29" s="160">
        <v>328800</v>
      </c>
      <c r="K29" s="215">
        <v>338500</v>
      </c>
      <c r="L29" s="160">
        <v>343100</v>
      </c>
      <c r="M29" s="215">
        <v>359100</v>
      </c>
      <c r="N29" s="160">
        <v>361500</v>
      </c>
      <c r="O29" s="215">
        <v>371200</v>
      </c>
      <c r="P29" s="160">
        <v>378600</v>
      </c>
      <c r="Q29" s="215">
        <v>390600</v>
      </c>
      <c r="R29" s="160">
        <v>395100</v>
      </c>
      <c r="S29" s="215">
        <v>403300</v>
      </c>
      <c r="T29" s="160">
        <v>404100</v>
      </c>
      <c r="U29" s="215">
        <v>408700</v>
      </c>
      <c r="V29" s="160">
        <v>410000</v>
      </c>
      <c r="W29" s="215">
        <v>415100</v>
      </c>
      <c r="X29" s="160">
        <v>420700</v>
      </c>
      <c r="Y29" s="215">
        <v>422600</v>
      </c>
      <c r="Z29" s="160">
        <v>431900</v>
      </c>
      <c r="AA29" s="215">
        <v>441900</v>
      </c>
      <c r="AB29" s="160">
        <v>472900</v>
      </c>
      <c r="AC29" s="66">
        <f>IFERROR(MROUND((AB29+(AB29*(IF(Grunnbeløpstabell!$G$1&lt;&gt;"Egendefinert årlig prisstigning",ATF!$S$13,VLOOKUP($AC$1,Grunnbeløpstabell!$A$2:$L$128,3,FALSE))/100)))/100,1)*100,0)</f>
        <v>487900</v>
      </c>
      <c r="AD29" s="66">
        <f>IFERROR(MROUND((AC29+(AC29*(IF(Grunnbeløpstabell!$G$1&lt;&gt;"Egendefinert årlig prisstigning",ATF!$S$13,VLOOKUP($AD$1,Grunnbeløpstabell!$A$2:$L$128,3,FALSE))/100)))/100,1)*100,0)</f>
        <v>503400</v>
      </c>
      <c r="AE29" s="66">
        <f>IFERROR(MROUND((AD29+(AD29*(IF(Grunnbeløpstabell!$G$1&lt;&gt;"Egendefinert årlig prisstigning",ATF!$S$13,VLOOKUP($AE$1,Grunnbeløpstabell!$A$2:$L$128,3,FALSE))/100)))/100,1)*100,0)</f>
        <v>519400</v>
      </c>
      <c r="AF29" s="66">
        <f>IFERROR(MROUND((AE29+(AE29*(IF(Grunnbeløpstabell!$G$1&lt;&gt;"Egendefinert årlig prisstigning",ATF!$S$13,VLOOKUP($AF$1,Grunnbeløpstabell!$A$2:$L$128,3,FALSE))/100)))/100,1)*100,0)</f>
        <v>535900</v>
      </c>
      <c r="AG29" s="66">
        <f>IFERROR(MROUND((AF29+(AF29*(IF(Grunnbeløpstabell!$G$1&lt;&gt;"Egendefinert årlig prisstigning",ATF!$S$13,VLOOKUP($AG$1,Grunnbeløpstabell!$A$2:$L$128,3,FALSE))/100)))/100,1)*100,0)</f>
        <v>552900</v>
      </c>
      <c r="AH29" s="66">
        <f>IFERROR(MROUND((AG29+(AG29*(IF(Grunnbeløpstabell!$G$1&lt;&gt;"Egendefinert årlig prisstigning",ATF!$S$13,VLOOKUP($AH$1,Grunnbeløpstabell!$A$2:$L$128,3,FALSE))/100)))/100,1)*100,0)</f>
        <v>570400</v>
      </c>
      <c r="AI29" s="66">
        <f>IFERROR(MROUND((AH29+(AH29*(IF(Grunnbeløpstabell!$G$1&lt;&gt;"Egendefinert årlig prisstigning",ATF!$S$13,VLOOKUP($AI$1,Grunnbeløpstabell!$A$2:$L$128,3,FALSE))/100)))/100,1)*100,0)</f>
        <v>588500</v>
      </c>
      <c r="AJ29" s="66">
        <f>IFERROR(MROUND((AI29+(AI29*(IF(Grunnbeløpstabell!$G$1&lt;&gt;"Egendefinert årlig prisstigning",ATF!$S$13,VLOOKUP($AJ$1,Grunnbeløpstabell!$A$2:$L$128,3,FALSE))/100)))/100,1)*100,0)</f>
        <v>607200</v>
      </c>
      <c r="AK29" s="66">
        <f>IFERROR(MROUND((AJ29+(AJ29*(IF(Grunnbeløpstabell!$G$1&lt;&gt;"Egendefinert årlig prisstigning",ATF!$S$13,VLOOKUP($AK$1,Grunnbeløpstabell!$A$2:$L$128,3,FALSE))/100)))/100,1)*100,0)</f>
        <v>626400</v>
      </c>
      <c r="AL29" s="66">
        <f>IFERROR(MROUND((AK29+(AK29*(IF(Grunnbeløpstabell!$G$1&lt;&gt;"Egendefinert årlig prisstigning",ATF!$S$13,VLOOKUP($AL$1,Grunnbeløpstabell!$A$2:$L$128,3,FALSE))/100)))/100,1)*100,0)</f>
        <v>646300</v>
      </c>
      <c r="AM29" s="66">
        <f>IFERROR(MROUND((AL29+(AL29*(IF(Grunnbeløpstabell!$G$1&lt;&gt;"Egendefinert årlig prisstigning",ATF!$S$13,VLOOKUP($AM$1,Grunnbeløpstabell!$A$2:$L$128,3,FALSE))/100)))/100,1)*100,0)</f>
        <v>666800</v>
      </c>
      <c r="AN29" s="66">
        <f>IFERROR(MROUND((AM29+(AM29*(IF(Grunnbeløpstabell!$G$1&lt;&gt;"Egendefinert årlig prisstigning",ATF!$S$13,VLOOKUP($AN$1,Grunnbeløpstabell!$A$2:$L$128,3,FALSE))/100)))/100,1)*100,0)</f>
        <v>687900</v>
      </c>
      <c r="AO29" s="66">
        <f>IFERROR(MROUND((AN29+(AN29*(IF(Grunnbeløpstabell!$G$1&lt;&gt;"Egendefinert årlig prisstigning",ATF!$S$13,VLOOKUP($AO$1,Grunnbeløpstabell!$A$2:$L$128,3,FALSE))/100)))/100,1)*100,0)</f>
        <v>709700</v>
      </c>
      <c r="AP29" s="66">
        <f>IFERROR(MROUND((AO29+(AO29*(IF(Grunnbeløpstabell!$G$1&lt;&gt;"Egendefinert årlig prisstigning",ATF!$S$13,VLOOKUP($AP$1,Grunnbeløpstabell!$A$2:$L$128,3,FALSE))/100)))/100,1)*100,0)</f>
        <v>732200</v>
      </c>
      <c r="AQ29" s="66">
        <f>IFERROR(MROUND((AP29+(AP29*(IF(Grunnbeløpstabell!$G$1&lt;&gt;"Egendefinert årlig prisstigning",ATF!$S$13,VLOOKUP($AQ$1,Grunnbeløpstabell!$A$2:$L$128,3,FALSE))/100)))/100,1)*100,0)</f>
        <v>755400</v>
      </c>
      <c r="AR29" s="66">
        <f>IFERROR(MROUND((AQ29+(AQ29*(IF(Grunnbeløpstabell!$G$1&lt;&gt;"Egendefinert årlig prisstigning",ATF!$S$13,VLOOKUP($AR$1,Grunnbeløpstabell!$A$2:$L$128,3,FALSE))/100)))/100,1)*100,0)</f>
        <v>779300</v>
      </c>
      <c r="AS29" s="66">
        <f>IFERROR(MROUND((AR29+(AR29*(IF(Grunnbeløpstabell!$G$1&lt;&gt;"Egendefinert årlig prisstigning",ATF!$S$13,VLOOKUP($AS$1,Grunnbeløpstabell!$A$2:$L$128,3,FALSE))/100)))/100,1)*100,0)</f>
        <v>804000</v>
      </c>
      <c r="AT29" s="66">
        <f>IFERROR(MROUND((AS29+(AS29*(IF(Grunnbeløpstabell!$G$1&lt;&gt;"Egendefinert årlig prisstigning",ATF!$S$13,VLOOKUP($AT$1,Grunnbeløpstabell!$A$2:$L$128,3,FALSE))/100)))/100,1)*100,0)</f>
        <v>829500</v>
      </c>
      <c r="AU29" s="66">
        <f>IFERROR(MROUND((AT29+(AT29*(IF(Grunnbeløpstabell!$G$1&lt;&gt;"Egendefinert årlig prisstigning",ATF!$S$13,VLOOKUP($AU$1,Grunnbeløpstabell!$A$2:$L$128,3,FALSE))/100)))/100,1)*100,0)</f>
        <v>855800</v>
      </c>
      <c r="AV29" s="66">
        <f>IFERROR(MROUND((AU29+(AU29*(IF(Grunnbeløpstabell!$G$1&lt;&gt;"Egendefinert årlig prisstigning",ATF!$S$13,VLOOKUP($AV$1,Grunnbeløpstabell!$A$2:$L$128,3,FALSE))/100)))/100,1)*100,0)</f>
        <v>882900</v>
      </c>
      <c r="AW29" s="66">
        <f>IFERROR(MROUND((AV29+(AV29*(IF(Grunnbeløpstabell!$G$1&lt;&gt;"Egendefinert årlig prisstigning",ATF!$S$13,VLOOKUP($AW$1,Grunnbeløpstabell!$A$2:$L$128,3,FALSE))/100)))/100,1)*100,0)</f>
        <v>910900</v>
      </c>
      <c r="AX29" s="66">
        <f>IFERROR(MROUND((AW29+(AW29*(IF(Grunnbeløpstabell!$G$1&lt;&gt;"Egendefinert årlig prisstigning",ATF!$S$13,VLOOKUP($AX$1,Grunnbeløpstabell!$A$2:$L$128,3,FALSE))/100)))/100,1)*100,0)</f>
        <v>939800</v>
      </c>
      <c r="AY29" s="66">
        <f>IFERROR(MROUND((AX29+(AX29*(IF(Grunnbeløpstabell!$G$1&lt;&gt;"Egendefinert årlig prisstigning",ATF!$S$13,VLOOKUP($AY$1,Grunnbeløpstabell!$A$2:$L$128,3,FALSE))/100)))/100,1)*100,0)</f>
        <v>969600</v>
      </c>
      <c r="AZ29" s="66">
        <f>IFERROR(MROUND((AY29+(AY29*(IF(Grunnbeløpstabell!$G$1&lt;&gt;"Egendefinert årlig prisstigning",ATF!$S$13,VLOOKUP($AZ$1,Grunnbeløpstabell!$A$2:$L$128,3,FALSE))/100)))/100,1)*100,0)</f>
        <v>1000300</v>
      </c>
      <c r="BA29" s="66">
        <f>IFERROR(MROUND((AZ29+(AZ29*(IF(Grunnbeløpstabell!$G$1&lt;&gt;"Egendefinert årlig prisstigning",ATF!$S$13,VLOOKUP($BA$1,Grunnbeløpstabell!$A$2:$L$128,3,FALSE))/100)))/100,1)*100,0)</f>
        <v>1032000</v>
      </c>
      <c r="BB29" s="66">
        <f>IFERROR(MROUND((BA29+(BA29*(IF(Grunnbeløpstabell!$G$1&lt;&gt;"Egendefinert årlig prisstigning",ATF!$S$13,VLOOKUP($BB$1,Grunnbeløpstabell!$A$2:$L$128,3,FALSE))/100)))/100,1)*100,0)</f>
        <v>1064700</v>
      </c>
      <c r="BC29" s="66">
        <f>IFERROR(MROUND((BB29+(BB29*(IF(Grunnbeløpstabell!$G$1&lt;&gt;"Egendefinert årlig prisstigning",ATF!$S$13,VLOOKUP($BC$1,Grunnbeløpstabell!$A$2:$L$128,3,FALSE))/100)))/100,1)*100,0)</f>
        <v>1098500</v>
      </c>
      <c r="BD29" s="66">
        <f>IFERROR(MROUND((BC29+(BC29*(IF(Grunnbeløpstabell!$G$1&lt;&gt;"Egendefinert årlig prisstigning",ATF!$S$13,VLOOKUP($BD$1,Grunnbeløpstabell!$A$2:$L$128,3,FALSE))/100)))/100,1)*100,0)</f>
        <v>1133300</v>
      </c>
      <c r="BE29" s="66">
        <f>IFERROR(MROUND((BD29+(BD29*(IF(Grunnbeløpstabell!$G$1&lt;&gt;"Egendefinert årlig prisstigning",ATF!$S$13,VLOOKUP($BE$1,Grunnbeløpstabell!$A$2:$L$128,3,FALSE))/100)))/100,1)*100,0)</f>
        <v>1169200</v>
      </c>
      <c r="BF29" s="66">
        <f>IFERROR(MROUND((BE29+(BE29*(IF(Grunnbeløpstabell!$G$1&lt;&gt;"Egendefinert årlig prisstigning",ATF!$S$13,VLOOKUP($BF$1,Grunnbeløpstabell!$A$2:$L$128,3,FALSE))/100)))/100,1)*100,0)</f>
        <v>1206300</v>
      </c>
      <c r="BG29" s="66">
        <f>IFERROR(MROUND((BF29+(BF29*(IF(Grunnbeløpstabell!$G$1&lt;&gt;"Egendefinert årlig prisstigning",ATF!$S$13,VLOOKUP($BG$1,Grunnbeløpstabell!$A$2:$L$128,3,FALSE))/100)))/100,1)*100,0)</f>
        <v>1244500</v>
      </c>
      <c r="BH29" s="66">
        <f>IFERROR(MROUND((BG29+(BG29*(IF(Grunnbeløpstabell!$G$1&lt;&gt;"Egendefinert årlig prisstigning",ATF!$S$13,VLOOKUP($BH$1,Grunnbeløpstabell!$A$2:$L$128,3,FALSE))/100)))/100,1)*100,0)</f>
        <v>1284000</v>
      </c>
      <c r="BI29" s="66">
        <f>IFERROR(MROUND((BH29+(BH29*(IF(Grunnbeløpstabell!$G$1&lt;&gt;"Egendefinert årlig prisstigning",ATF!$S$13,VLOOKUP($BI$1,Grunnbeløpstabell!$A$2:$L$128,3,FALSE))/100)))/100,1)*100,0)</f>
        <v>1324700</v>
      </c>
      <c r="BJ29" s="66">
        <f>IFERROR(MROUND((BI29+(BI29*(IF(Grunnbeløpstabell!$G$1&lt;&gt;"Egendefinert årlig prisstigning",ATF!$S$13,VLOOKUP($BJ$1,Grunnbeløpstabell!$A$2:$L$128,3,FALSE))/100)))/100,1)*100,0)</f>
        <v>1366700</v>
      </c>
      <c r="BK29" s="66">
        <f>IFERROR(MROUND((BJ29+(BJ29*(IF(Grunnbeløpstabell!$G$1&lt;&gt;"Egendefinert årlig prisstigning",ATF!$S$13,VLOOKUP($BK$1,Grunnbeløpstabell!$A$2:$L$128,3,FALSE))/100)))/100,1)*100,0)</f>
        <v>1410000</v>
      </c>
      <c r="BL29" s="66">
        <f>IFERROR(MROUND((BK29+(BK29*(IF(Grunnbeløpstabell!$G$1&lt;&gt;"Egendefinert årlig prisstigning",ATF!$S$13,VLOOKUP($BL$1,Grunnbeløpstabell!$A$2:$L$128,3,FALSE))/100)))/100,1)*100,0)</f>
        <v>1454700</v>
      </c>
      <c r="BM29" s="66">
        <f>IFERROR(MROUND((BL29+(BL29*(IF(Grunnbeløpstabell!$G$1&lt;&gt;"Egendefinert årlig prisstigning",ATF!$S$13,VLOOKUP($BM$1,Grunnbeløpstabell!$A$2:$L$128,3,FALSE))/100)))/100,1)*100,0)</f>
        <v>1500800</v>
      </c>
      <c r="BN29" s="66">
        <f>IFERROR(MROUND((BM29+(BM29*(IF(Grunnbeløpstabell!$G$1&lt;&gt;"Egendefinert årlig prisstigning",ATF!$S$13,VLOOKUP($BN$1,Grunnbeløpstabell!$A$2:$L$128,3,FALSE))/100)))/100,1)*100,0)</f>
        <v>1548400</v>
      </c>
      <c r="BO29" s="66">
        <f>IFERROR(MROUND((BN29+(BN29*(IF(Grunnbeløpstabell!$G$1&lt;&gt;"Egendefinert årlig prisstigning",ATF!$S$13,VLOOKUP($BO$1,Grunnbeløpstabell!$A$2:$L$128,3,FALSE))/100)))/100,1)*100,0)</f>
        <v>1597500</v>
      </c>
      <c r="BP29" s="66">
        <f>IFERROR(MROUND((BO29+(BO29*(IF(Grunnbeløpstabell!$G$1&lt;&gt;"Egendefinert årlig prisstigning",ATF!$S$13,VLOOKUP($BP$1,Grunnbeløpstabell!$A$2:$L$128,3,FALSE))/100)))/100,1)*100,0)</f>
        <v>1648100</v>
      </c>
      <c r="BQ29" s="66">
        <f>IFERROR(MROUND((BP29+(BP29*(IF(Grunnbeløpstabell!$G$1&lt;&gt;"Egendefinert årlig prisstigning",ATF!$S$13,VLOOKUP($BQ$1,Grunnbeløpstabell!$A$2:$L$128,3,FALSE))/100)))/100,1)*100,0)</f>
        <v>1700300</v>
      </c>
      <c r="BR29" s="66">
        <f>IFERROR(MROUND((BQ29+(BQ29*(IF(Grunnbeløpstabell!$G$1&lt;&gt;"Egendefinert årlig prisstigning",ATF!$S$13,VLOOKUP($BR$1,Grunnbeløpstabell!$A$2:$L$128,3,FALSE))/100)))/100,1)*100,0)</f>
        <v>1754200</v>
      </c>
      <c r="BS29" s="66">
        <f>IFERROR(MROUND((BR29+(BR29*(IF(Grunnbeløpstabell!$G$1&lt;&gt;"Egendefinert årlig prisstigning",ATF!$S$13,VLOOKUP($BS$1,Grunnbeløpstabell!$A$2:$L$128,3,FALSE))/100)))/100,1)*100,0)</f>
        <v>1809800</v>
      </c>
      <c r="BT29" s="66">
        <f>IFERROR(MROUND((BS29+(BS29*(IF(Grunnbeløpstabell!$G$1&lt;&gt;"Egendefinert årlig prisstigning",ATF!$S$13,VLOOKUP($BT$1,Grunnbeløpstabell!$A$2:$L$128,3,FALSE))/100)))/100,1)*100,0)</f>
        <v>1867200</v>
      </c>
      <c r="BU29" s="66">
        <f>IFERROR(MROUND((BT29+(BT29*(IF(Grunnbeløpstabell!$G$1&lt;&gt;"Egendefinert årlig prisstigning",ATF!$S$13,VLOOKUP($BU$1,Grunnbeløpstabell!$A$2:$L$128,3,FALSE))/100)))/100,1)*100,0)</f>
        <v>1926400</v>
      </c>
      <c r="BV29" s="66">
        <f>IFERROR(MROUND((BU29+(BU29*(IF(Grunnbeløpstabell!$G$1&lt;&gt;"Egendefinert årlig prisstigning",ATF!$S$13,VLOOKUP($BV$1,Grunnbeløpstabell!$A$2:$L$128,3,FALSE))/100)))/100,1)*100,0)</f>
        <v>1987500</v>
      </c>
      <c r="BW29" s="66">
        <f>IFERROR(MROUND((BV29+(BV29*(IF(Grunnbeløpstabell!$G$1&lt;&gt;"Egendefinert årlig prisstigning",ATF!$S$13,VLOOKUP($BW$1,Grunnbeløpstabell!$A$2:$L$128,3,FALSE))/100)))/100,1)*100,0)</f>
        <v>2050500</v>
      </c>
      <c r="BX29" s="66">
        <f>IFERROR(MROUND((BW29+(BW29*(IF(Grunnbeløpstabell!$G$1&lt;&gt;"Egendefinert årlig prisstigning",ATF!$S$13,VLOOKUP($BX$1,Grunnbeløpstabell!$A$2:$L$128,3,FALSE))/100)))/100,1)*100,0)</f>
        <v>2115500</v>
      </c>
      <c r="BY29" s="66">
        <f>IFERROR(MROUND((BX29+(BX29*(IF(Grunnbeløpstabell!$G$1&lt;&gt;"Egendefinert årlig prisstigning",ATF!$S$13,VLOOKUP($BY$1,Grunnbeløpstabell!$A$2:$L$128,3,FALSE))/100)))/100,1)*100,0)</f>
        <v>2182600</v>
      </c>
      <c r="BZ29" s="66">
        <f>IFERROR(MROUND((BY29+(BY29*(IF(Grunnbeløpstabell!$G$1&lt;&gt;"Egendefinert årlig prisstigning",ATF!$S$13,VLOOKUP($BZ$1,Grunnbeløpstabell!$A$2:$L$128,3,FALSE))/100)))/100,1)*100,0)</f>
        <v>2251800</v>
      </c>
      <c r="CA29" s="66">
        <f>IFERROR(MROUND((BZ29+(BZ29*(IF(Grunnbeløpstabell!$G$1&lt;&gt;"Egendefinert årlig prisstigning",ATF!$S$13,VLOOKUP($CA$1,Grunnbeløpstabell!$A$2:$L$128,3,FALSE))/100)))/100,1)*100,0)</f>
        <v>2323200</v>
      </c>
      <c r="CB29" s="66">
        <f>IFERROR(MROUND((CA29+(CA29*(IF(Grunnbeløpstabell!$G$1&lt;&gt;"Egendefinert årlig prisstigning",ATF!$S$13,VLOOKUP($CB$1,Grunnbeløpstabell!$A$2:$L$128,3,FALSE))/100)))/100,1)*100,0)</f>
        <v>2396800</v>
      </c>
      <c r="CC29" s="66">
        <f>IFERROR(MROUND((CB29+(CB29*(IF(Grunnbeløpstabell!$G$1&lt;&gt;"Egendefinert årlig prisstigning",ATF!$S$13,VLOOKUP($CC$1,Grunnbeløpstabell!$A$2:$L$128,3,FALSE))/100)))/100,1)*100,0)</f>
        <v>2472800</v>
      </c>
      <c r="CD29" s="66">
        <f>IFERROR(MROUND((CC29+(CC29*(IF(Grunnbeløpstabell!$G$1&lt;&gt;"Egendefinert årlig prisstigning",ATF!$S$13,VLOOKUP($CD$1,Grunnbeløpstabell!$A$2:$L$128,3,FALSE))/100)))/100,1)*100,0)</f>
        <v>2551200</v>
      </c>
      <c r="CE29" s="66">
        <f>IFERROR(MROUND((CD29+(CD29*(IF(Grunnbeløpstabell!$G$1&lt;&gt;"Egendefinert årlig prisstigning",ATF!$S$13,VLOOKUP($CE$1,Grunnbeløpstabell!$A$2:$L$128,3,FALSE))/100)))/100,1)*100,0)</f>
        <v>2632100</v>
      </c>
      <c r="CF29" s="66">
        <f>IFERROR(MROUND((CE29+(CE29*(IF(Grunnbeløpstabell!$G$1&lt;&gt;"Egendefinert årlig prisstigning",ATF!$S$13,VLOOKUP($CF$1,Grunnbeløpstabell!$A$2:$L$128,3,FALSE))/100)))/100,1)*100,0)</f>
        <v>2715500</v>
      </c>
      <c r="CG29" s="66">
        <f>IFERROR(MROUND((CF29+(CF29*(IF(Grunnbeløpstabell!$G$1&lt;&gt;"Egendefinert årlig prisstigning",ATF!$S$13,VLOOKUP($CG$1,Grunnbeløpstabell!$A$2:$L$128,3,FALSE))/100)))/100,1)*100,0)</f>
        <v>2801600</v>
      </c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</row>
    <row r="30" spans="1:147">
      <c r="A30" s="159">
        <v>47</v>
      </c>
      <c r="B30" s="160">
        <v>299100</v>
      </c>
      <c r="C30" s="215">
        <v>309100</v>
      </c>
      <c r="D30" s="160">
        <v>309100</v>
      </c>
      <c r="E30" s="215">
        <v>309100</v>
      </c>
      <c r="F30" s="160">
        <v>316300</v>
      </c>
      <c r="G30" s="215">
        <v>326100</v>
      </c>
      <c r="H30" s="160">
        <v>326100</v>
      </c>
      <c r="I30" s="215">
        <v>334600</v>
      </c>
      <c r="J30" s="160">
        <v>334600</v>
      </c>
      <c r="K30" s="215">
        <v>344500</v>
      </c>
      <c r="L30" s="160">
        <v>349100</v>
      </c>
      <c r="M30" s="215">
        <v>365300</v>
      </c>
      <c r="N30" s="160">
        <v>367800</v>
      </c>
      <c r="O30" s="215">
        <v>377500</v>
      </c>
      <c r="P30" s="160">
        <v>384900</v>
      </c>
      <c r="Q30" s="215">
        <v>396900</v>
      </c>
      <c r="R30" s="160">
        <v>401400</v>
      </c>
      <c r="S30" s="215">
        <v>409700</v>
      </c>
      <c r="T30" s="160">
        <v>410500</v>
      </c>
      <c r="U30" s="215">
        <v>415200</v>
      </c>
      <c r="V30" s="160">
        <v>416600</v>
      </c>
      <c r="W30" s="215">
        <v>421700</v>
      </c>
      <c r="X30" s="160">
        <v>428200</v>
      </c>
      <c r="Y30" s="215">
        <v>430500</v>
      </c>
      <c r="Z30" s="160">
        <v>439900</v>
      </c>
      <c r="AA30" s="215">
        <v>449900</v>
      </c>
      <c r="AB30" s="160">
        <v>480900</v>
      </c>
      <c r="AC30" s="66">
        <f>IFERROR(MROUND((AB30+(AB30*(IF(Grunnbeløpstabell!$G$1&lt;&gt;"Egendefinert årlig prisstigning",ATF!$S$13,VLOOKUP($AC$1,Grunnbeløpstabell!$A$2:$L$128,3,FALSE))/100)))/100,1)*100,0)</f>
        <v>496100</v>
      </c>
      <c r="AD30" s="66">
        <f>IFERROR(MROUND((AC30+(AC30*(IF(Grunnbeløpstabell!$G$1&lt;&gt;"Egendefinert årlig prisstigning",ATF!$S$13,VLOOKUP($AD$1,Grunnbeløpstabell!$A$2:$L$128,3,FALSE))/100)))/100,1)*100,0)</f>
        <v>511800</v>
      </c>
      <c r="AE30" s="66">
        <f>IFERROR(MROUND((AD30+(AD30*(IF(Grunnbeløpstabell!$G$1&lt;&gt;"Egendefinert årlig prisstigning",ATF!$S$13,VLOOKUP($AE$1,Grunnbeløpstabell!$A$2:$L$128,3,FALSE))/100)))/100,1)*100,0)</f>
        <v>528000</v>
      </c>
      <c r="AF30" s="66">
        <f>IFERROR(MROUND((AE30+(AE30*(IF(Grunnbeløpstabell!$G$1&lt;&gt;"Egendefinert årlig prisstigning",ATF!$S$13,VLOOKUP($AF$1,Grunnbeløpstabell!$A$2:$L$128,3,FALSE))/100)))/100,1)*100,0)</f>
        <v>544700</v>
      </c>
      <c r="AG30" s="66">
        <f>IFERROR(MROUND((AF30+(AF30*(IF(Grunnbeløpstabell!$G$1&lt;&gt;"Egendefinert årlig prisstigning",ATF!$S$13,VLOOKUP($AG$1,Grunnbeløpstabell!$A$2:$L$128,3,FALSE))/100)))/100,1)*100,0)</f>
        <v>562000</v>
      </c>
      <c r="AH30" s="66">
        <f>IFERROR(MROUND((AG30+(AG30*(IF(Grunnbeløpstabell!$G$1&lt;&gt;"Egendefinert årlig prisstigning",ATF!$S$13,VLOOKUP($AH$1,Grunnbeløpstabell!$A$2:$L$128,3,FALSE))/100)))/100,1)*100,0)</f>
        <v>579800</v>
      </c>
      <c r="AI30" s="66">
        <f>IFERROR(MROUND((AH30+(AH30*(IF(Grunnbeløpstabell!$G$1&lt;&gt;"Egendefinert årlig prisstigning",ATF!$S$13,VLOOKUP($AI$1,Grunnbeløpstabell!$A$2:$L$128,3,FALSE))/100)))/100,1)*100,0)</f>
        <v>598200</v>
      </c>
      <c r="AJ30" s="66">
        <f>IFERROR(MROUND((AI30+(AI30*(IF(Grunnbeløpstabell!$G$1&lt;&gt;"Egendefinert årlig prisstigning",ATF!$S$13,VLOOKUP($AJ$1,Grunnbeløpstabell!$A$2:$L$128,3,FALSE))/100)))/100,1)*100,0)</f>
        <v>617200</v>
      </c>
      <c r="AK30" s="66">
        <f>IFERROR(MROUND((AJ30+(AJ30*(IF(Grunnbeløpstabell!$G$1&lt;&gt;"Egendefinert årlig prisstigning",ATF!$S$13,VLOOKUP($AK$1,Grunnbeløpstabell!$A$2:$L$128,3,FALSE))/100)))/100,1)*100,0)</f>
        <v>636800</v>
      </c>
      <c r="AL30" s="66">
        <f>IFERROR(MROUND((AK30+(AK30*(IF(Grunnbeløpstabell!$G$1&lt;&gt;"Egendefinert årlig prisstigning",ATF!$S$13,VLOOKUP($AL$1,Grunnbeløpstabell!$A$2:$L$128,3,FALSE))/100)))/100,1)*100,0)</f>
        <v>657000</v>
      </c>
      <c r="AM30" s="66">
        <f>IFERROR(MROUND((AL30+(AL30*(IF(Grunnbeløpstabell!$G$1&lt;&gt;"Egendefinert årlig prisstigning",ATF!$S$13,VLOOKUP($AM$1,Grunnbeløpstabell!$A$2:$L$128,3,FALSE))/100)))/100,1)*100,0)</f>
        <v>677800</v>
      </c>
      <c r="AN30" s="66">
        <f>IFERROR(MROUND((AM30+(AM30*(IF(Grunnbeløpstabell!$G$1&lt;&gt;"Egendefinert årlig prisstigning",ATF!$S$13,VLOOKUP($AN$1,Grunnbeløpstabell!$A$2:$L$128,3,FALSE))/100)))/100,1)*100,0)</f>
        <v>699300</v>
      </c>
      <c r="AO30" s="66">
        <f>IFERROR(MROUND((AN30+(AN30*(IF(Grunnbeløpstabell!$G$1&lt;&gt;"Egendefinert årlig prisstigning",ATF!$S$13,VLOOKUP($AO$1,Grunnbeløpstabell!$A$2:$L$128,3,FALSE))/100)))/100,1)*100,0)</f>
        <v>721500</v>
      </c>
      <c r="AP30" s="66">
        <f>IFERROR(MROUND((AO30+(AO30*(IF(Grunnbeløpstabell!$G$1&lt;&gt;"Egendefinert årlig prisstigning",ATF!$S$13,VLOOKUP($AP$1,Grunnbeløpstabell!$A$2:$L$128,3,FALSE))/100)))/100,1)*100,0)</f>
        <v>744400</v>
      </c>
      <c r="AQ30" s="66">
        <f>IFERROR(MROUND((AP30+(AP30*(IF(Grunnbeløpstabell!$G$1&lt;&gt;"Egendefinert årlig prisstigning",ATF!$S$13,VLOOKUP($AQ$1,Grunnbeløpstabell!$A$2:$L$128,3,FALSE))/100)))/100,1)*100,0)</f>
        <v>768000</v>
      </c>
      <c r="AR30" s="66">
        <f>IFERROR(MROUND((AQ30+(AQ30*(IF(Grunnbeløpstabell!$G$1&lt;&gt;"Egendefinert årlig prisstigning",ATF!$S$13,VLOOKUP($AR$1,Grunnbeløpstabell!$A$2:$L$128,3,FALSE))/100)))/100,1)*100,0)</f>
        <v>792300</v>
      </c>
      <c r="AS30" s="66">
        <f>IFERROR(MROUND((AR30+(AR30*(IF(Grunnbeløpstabell!$G$1&lt;&gt;"Egendefinert årlig prisstigning",ATF!$S$13,VLOOKUP($AS$1,Grunnbeløpstabell!$A$2:$L$128,3,FALSE))/100)))/100,1)*100,0)</f>
        <v>817400</v>
      </c>
      <c r="AT30" s="66">
        <f>IFERROR(MROUND((AS30+(AS30*(IF(Grunnbeløpstabell!$G$1&lt;&gt;"Egendefinert årlig prisstigning",ATF!$S$13,VLOOKUP($AT$1,Grunnbeløpstabell!$A$2:$L$128,3,FALSE))/100)))/100,1)*100,0)</f>
        <v>843300</v>
      </c>
      <c r="AU30" s="66">
        <f>IFERROR(MROUND((AT30+(AT30*(IF(Grunnbeløpstabell!$G$1&lt;&gt;"Egendefinert årlig prisstigning",ATF!$S$13,VLOOKUP($AU$1,Grunnbeløpstabell!$A$2:$L$128,3,FALSE))/100)))/100,1)*100,0)</f>
        <v>870000</v>
      </c>
      <c r="AV30" s="66">
        <f>IFERROR(MROUND((AU30+(AU30*(IF(Grunnbeløpstabell!$G$1&lt;&gt;"Egendefinert årlig prisstigning",ATF!$S$13,VLOOKUP($AV$1,Grunnbeløpstabell!$A$2:$L$128,3,FALSE))/100)))/100,1)*100,0)</f>
        <v>897600</v>
      </c>
      <c r="AW30" s="66">
        <f>IFERROR(MROUND((AV30+(AV30*(IF(Grunnbeløpstabell!$G$1&lt;&gt;"Egendefinert årlig prisstigning",ATF!$S$13,VLOOKUP($AW$1,Grunnbeløpstabell!$A$2:$L$128,3,FALSE))/100)))/100,1)*100,0)</f>
        <v>926100</v>
      </c>
      <c r="AX30" s="66">
        <f>IFERROR(MROUND((AW30+(AW30*(IF(Grunnbeløpstabell!$G$1&lt;&gt;"Egendefinert årlig prisstigning",ATF!$S$13,VLOOKUP($AX$1,Grunnbeløpstabell!$A$2:$L$128,3,FALSE))/100)))/100,1)*100,0)</f>
        <v>955500</v>
      </c>
      <c r="AY30" s="66">
        <f>IFERROR(MROUND((AX30+(AX30*(IF(Grunnbeløpstabell!$G$1&lt;&gt;"Egendefinert årlig prisstigning",ATF!$S$13,VLOOKUP($AY$1,Grunnbeløpstabell!$A$2:$L$128,3,FALSE))/100)))/100,1)*100,0)</f>
        <v>985800</v>
      </c>
      <c r="AZ30" s="66">
        <f>IFERROR(MROUND((AY30+(AY30*(IF(Grunnbeløpstabell!$G$1&lt;&gt;"Egendefinert årlig prisstigning",ATF!$S$13,VLOOKUP($AZ$1,Grunnbeløpstabell!$A$2:$L$128,3,FALSE))/100)))/100,1)*100,0)</f>
        <v>1017000</v>
      </c>
      <c r="BA30" s="66">
        <f>IFERROR(MROUND((AZ30+(AZ30*(IF(Grunnbeløpstabell!$G$1&lt;&gt;"Egendefinert årlig prisstigning",ATF!$S$13,VLOOKUP($BA$1,Grunnbeløpstabell!$A$2:$L$128,3,FALSE))/100)))/100,1)*100,0)</f>
        <v>1049200</v>
      </c>
      <c r="BB30" s="66">
        <f>IFERROR(MROUND((BA30+(BA30*(IF(Grunnbeløpstabell!$G$1&lt;&gt;"Egendefinert årlig prisstigning",ATF!$S$13,VLOOKUP($BB$1,Grunnbeløpstabell!$A$2:$L$128,3,FALSE))/100)))/100,1)*100,0)</f>
        <v>1082500</v>
      </c>
      <c r="BC30" s="66">
        <f>IFERROR(MROUND((BB30+(BB30*(IF(Grunnbeløpstabell!$G$1&lt;&gt;"Egendefinert årlig prisstigning",ATF!$S$13,VLOOKUP($BC$1,Grunnbeløpstabell!$A$2:$L$128,3,FALSE))/100)))/100,1)*100,0)</f>
        <v>1116800</v>
      </c>
      <c r="BD30" s="66">
        <f>IFERROR(MROUND((BC30+(BC30*(IF(Grunnbeløpstabell!$G$1&lt;&gt;"Egendefinert årlig prisstigning",ATF!$S$13,VLOOKUP($BD$1,Grunnbeløpstabell!$A$2:$L$128,3,FALSE))/100)))/100,1)*100,0)</f>
        <v>1152200</v>
      </c>
      <c r="BE30" s="66">
        <f>IFERROR(MROUND((BD30+(BD30*(IF(Grunnbeløpstabell!$G$1&lt;&gt;"Egendefinert årlig prisstigning",ATF!$S$13,VLOOKUP($BE$1,Grunnbeløpstabell!$A$2:$L$128,3,FALSE))/100)))/100,1)*100,0)</f>
        <v>1188700</v>
      </c>
      <c r="BF30" s="66">
        <f>IFERROR(MROUND((BE30+(BE30*(IF(Grunnbeløpstabell!$G$1&lt;&gt;"Egendefinert årlig prisstigning",ATF!$S$13,VLOOKUP($BF$1,Grunnbeløpstabell!$A$2:$L$128,3,FALSE))/100)))/100,1)*100,0)</f>
        <v>1226400</v>
      </c>
      <c r="BG30" s="66">
        <f>IFERROR(MROUND((BF30+(BF30*(IF(Grunnbeløpstabell!$G$1&lt;&gt;"Egendefinert årlig prisstigning",ATF!$S$13,VLOOKUP($BG$1,Grunnbeløpstabell!$A$2:$L$128,3,FALSE))/100)))/100,1)*100,0)</f>
        <v>1265300</v>
      </c>
      <c r="BH30" s="66">
        <f>IFERROR(MROUND((BG30+(BG30*(IF(Grunnbeløpstabell!$G$1&lt;&gt;"Egendefinert årlig prisstigning",ATF!$S$13,VLOOKUP($BH$1,Grunnbeløpstabell!$A$2:$L$128,3,FALSE))/100)))/100,1)*100,0)</f>
        <v>1305400</v>
      </c>
      <c r="BI30" s="66">
        <f>IFERROR(MROUND((BH30+(BH30*(IF(Grunnbeløpstabell!$G$1&lt;&gt;"Egendefinert årlig prisstigning",ATF!$S$13,VLOOKUP($BI$1,Grunnbeløpstabell!$A$2:$L$128,3,FALSE))/100)))/100,1)*100,0)</f>
        <v>1346800</v>
      </c>
      <c r="BJ30" s="66">
        <f>IFERROR(MROUND((BI30+(BI30*(IF(Grunnbeløpstabell!$G$1&lt;&gt;"Egendefinert årlig prisstigning",ATF!$S$13,VLOOKUP($BJ$1,Grunnbeløpstabell!$A$2:$L$128,3,FALSE))/100)))/100,1)*100,0)</f>
        <v>1389500</v>
      </c>
      <c r="BK30" s="66">
        <f>IFERROR(MROUND((BJ30+(BJ30*(IF(Grunnbeløpstabell!$G$1&lt;&gt;"Egendefinert årlig prisstigning",ATF!$S$13,VLOOKUP($BK$1,Grunnbeløpstabell!$A$2:$L$128,3,FALSE))/100)))/100,1)*100,0)</f>
        <v>1433500</v>
      </c>
      <c r="BL30" s="66">
        <f>IFERROR(MROUND((BK30+(BK30*(IF(Grunnbeløpstabell!$G$1&lt;&gt;"Egendefinert årlig prisstigning",ATF!$S$13,VLOOKUP($BL$1,Grunnbeløpstabell!$A$2:$L$128,3,FALSE))/100)))/100,1)*100,0)</f>
        <v>1478900</v>
      </c>
      <c r="BM30" s="66">
        <f>IFERROR(MROUND((BL30+(BL30*(IF(Grunnbeløpstabell!$G$1&lt;&gt;"Egendefinert årlig prisstigning",ATF!$S$13,VLOOKUP($BM$1,Grunnbeløpstabell!$A$2:$L$128,3,FALSE))/100)))/100,1)*100,0)</f>
        <v>1525800</v>
      </c>
      <c r="BN30" s="66">
        <f>IFERROR(MROUND((BM30+(BM30*(IF(Grunnbeløpstabell!$G$1&lt;&gt;"Egendefinert årlig prisstigning",ATF!$S$13,VLOOKUP($BN$1,Grunnbeløpstabell!$A$2:$L$128,3,FALSE))/100)))/100,1)*100,0)</f>
        <v>1574200</v>
      </c>
      <c r="BO30" s="66">
        <f>IFERROR(MROUND((BN30+(BN30*(IF(Grunnbeløpstabell!$G$1&lt;&gt;"Egendefinert årlig prisstigning",ATF!$S$13,VLOOKUP($BO$1,Grunnbeløpstabell!$A$2:$L$128,3,FALSE))/100)))/100,1)*100,0)</f>
        <v>1624100</v>
      </c>
      <c r="BP30" s="66">
        <f>IFERROR(MROUND((BO30+(BO30*(IF(Grunnbeløpstabell!$G$1&lt;&gt;"Egendefinert årlig prisstigning",ATF!$S$13,VLOOKUP($BP$1,Grunnbeløpstabell!$A$2:$L$128,3,FALSE))/100)))/100,1)*100,0)</f>
        <v>1675600</v>
      </c>
      <c r="BQ30" s="66">
        <f>IFERROR(MROUND((BP30+(BP30*(IF(Grunnbeløpstabell!$G$1&lt;&gt;"Egendefinert årlig prisstigning",ATF!$S$13,VLOOKUP($BQ$1,Grunnbeløpstabell!$A$2:$L$128,3,FALSE))/100)))/100,1)*100,0)</f>
        <v>1728700</v>
      </c>
      <c r="BR30" s="66">
        <f>IFERROR(MROUND((BQ30+(BQ30*(IF(Grunnbeløpstabell!$G$1&lt;&gt;"Egendefinert årlig prisstigning",ATF!$S$13,VLOOKUP($BR$1,Grunnbeløpstabell!$A$2:$L$128,3,FALSE))/100)))/100,1)*100,0)</f>
        <v>1783500</v>
      </c>
      <c r="BS30" s="66">
        <f>IFERROR(MROUND((BR30+(BR30*(IF(Grunnbeløpstabell!$G$1&lt;&gt;"Egendefinert årlig prisstigning",ATF!$S$13,VLOOKUP($BS$1,Grunnbeløpstabell!$A$2:$L$128,3,FALSE))/100)))/100,1)*100,0)</f>
        <v>1840000</v>
      </c>
      <c r="BT30" s="66">
        <f>IFERROR(MROUND((BS30+(BS30*(IF(Grunnbeløpstabell!$G$1&lt;&gt;"Egendefinert årlig prisstigning",ATF!$S$13,VLOOKUP($BT$1,Grunnbeløpstabell!$A$2:$L$128,3,FALSE))/100)))/100,1)*100,0)</f>
        <v>1898300</v>
      </c>
      <c r="BU30" s="66">
        <f>IFERROR(MROUND((BT30+(BT30*(IF(Grunnbeløpstabell!$G$1&lt;&gt;"Egendefinert årlig prisstigning",ATF!$S$13,VLOOKUP($BU$1,Grunnbeløpstabell!$A$2:$L$128,3,FALSE))/100)))/100,1)*100,0)</f>
        <v>1958500</v>
      </c>
      <c r="BV30" s="66">
        <f>IFERROR(MROUND((BU30+(BU30*(IF(Grunnbeløpstabell!$G$1&lt;&gt;"Egendefinert årlig prisstigning",ATF!$S$13,VLOOKUP($BV$1,Grunnbeløpstabell!$A$2:$L$128,3,FALSE))/100)))/100,1)*100,0)</f>
        <v>2020600</v>
      </c>
      <c r="BW30" s="66">
        <f>IFERROR(MROUND((BV30+(BV30*(IF(Grunnbeløpstabell!$G$1&lt;&gt;"Egendefinert årlig prisstigning",ATF!$S$13,VLOOKUP($BW$1,Grunnbeløpstabell!$A$2:$L$128,3,FALSE))/100)))/100,1)*100,0)</f>
        <v>2084700</v>
      </c>
      <c r="BX30" s="66">
        <f>IFERROR(MROUND((BW30+(BW30*(IF(Grunnbeløpstabell!$G$1&lt;&gt;"Egendefinert årlig prisstigning",ATF!$S$13,VLOOKUP($BX$1,Grunnbeløpstabell!$A$2:$L$128,3,FALSE))/100)))/100,1)*100,0)</f>
        <v>2150800</v>
      </c>
      <c r="BY30" s="66">
        <f>IFERROR(MROUND((BX30+(BX30*(IF(Grunnbeløpstabell!$G$1&lt;&gt;"Egendefinert årlig prisstigning",ATF!$S$13,VLOOKUP($BY$1,Grunnbeløpstabell!$A$2:$L$128,3,FALSE))/100)))/100,1)*100,0)</f>
        <v>2219000</v>
      </c>
      <c r="BZ30" s="66">
        <f>IFERROR(MROUND((BY30+(BY30*(IF(Grunnbeløpstabell!$G$1&lt;&gt;"Egendefinert årlig prisstigning",ATF!$S$13,VLOOKUP($BZ$1,Grunnbeløpstabell!$A$2:$L$128,3,FALSE))/100)))/100,1)*100,0)</f>
        <v>2289300</v>
      </c>
      <c r="CA30" s="66">
        <f>IFERROR(MROUND((BZ30+(BZ30*(IF(Grunnbeløpstabell!$G$1&lt;&gt;"Egendefinert årlig prisstigning",ATF!$S$13,VLOOKUP($CA$1,Grunnbeløpstabell!$A$2:$L$128,3,FALSE))/100)))/100,1)*100,0)</f>
        <v>2361900</v>
      </c>
      <c r="CB30" s="66">
        <f>IFERROR(MROUND((CA30+(CA30*(IF(Grunnbeløpstabell!$G$1&lt;&gt;"Egendefinert årlig prisstigning",ATF!$S$13,VLOOKUP($CB$1,Grunnbeløpstabell!$A$2:$L$128,3,FALSE))/100)))/100,1)*100,0)</f>
        <v>2436800</v>
      </c>
      <c r="CC30" s="66">
        <f>IFERROR(MROUND((CB30+(CB30*(IF(Grunnbeløpstabell!$G$1&lt;&gt;"Egendefinert årlig prisstigning",ATF!$S$13,VLOOKUP($CC$1,Grunnbeløpstabell!$A$2:$L$128,3,FALSE))/100)))/100,1)*100,0)</f>
        <v>2514000</v>
      </c>
      <c r="CD30" s="66">
        <f>IFERROR(MROUND((CC30+(CC30*(IF(Grunnbeløpstabell!$G$1&lt;&gt;"Egendefinert årlig prisstigning",ATF!$S$13,VLOOKUP($CD$1,Grunnbeløpstabell!$A$2:$L$128,3,FALSE))/100)))/100,1)*100,0)</f>
        <v>2593700</v>
      </c>
      <c r="CE30" s="66">
        <f>IFERROR(MROUND((CD30+(CD30*(IF(Grunnbeløpstabell!$G$1&lt;&gt;"Egendefinert årlig prisstigning",ATF!$S$13,VLOOKUP($CE$1,Grunnbeløpstabell!$A$2:$L$128,3,FALSE))/100)))/100,1)*100,0)</f>
        <v>2675900</v>
      </c>
      <c r="CF30" s="66">
        <f>IFERROR(MROUND((CE30+(CE30*(IF(Grunnbeløpstabell!$G$1&lt;&gt;"Egendefinert årlig prisstigning",ATF!$S$13,VLOOKUP($CF$1,Grunnbeløpstabell!$A$2:$L$128,3,FALSE))/100)))/100,1)*100,0)</f>
        <v>2760700</v>
      </c>
      <c r="CG30" s="66">
        <f>IFERROR(MROUND((CF30+(CF30*(IF(Grunnbeløpstabell!$G$1&lt;&gt;"Egendefinert årlig prisstigning",ATF!$S$13,VLOOKUP($CG$1,Grunnbeløpstabell!$A$2:$L$128,3,FALSE))/100)))/100,1)*100,0)</f>
        <v>2848200</v>
      </c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</row>
    <row r="31" spans="1:147">
      <c r="A31" s="159">
        <v>48</v>
      </c>
      <c r="B31" s="160">
        <v>304700</v>
      </c>
      <c r="C31" s="215">
        <v>314700</v>
      </c>
      <c r="D31" s="160">
        <v>314700</v>
      </c>
      <c r="E31" s="215">
        <v>314700</v>
      </c>
      <c r="F31" s="160">
        <v>321900</v>
      </c>
      <c r="G31" s="215">
        <v>331900</v>
      </c>
      <c r="H31" s="160">
        <v>331900</v>
      </c>
      <c r="I31" s="215">
        <v>340500</v>
      </c>
      <c r="J31" s="160">
        <v>340500</v>
      </c>
      <c r="K31" s="215">
        <v>350500</v>
      </c>
      <c r="L31" s="160">
        <v>355200</v>
      </c>
      <c r="M31" s="215">
        <v>371700</v>
      </c>
      <c r="N31" s="160">
        <v>374200</v>
      </c>
      <c r="O31" s="215">
        <v>383900</v>
      </c>
      <c r="P31" s="160">
        <v>391300</v>
      </c>
      <c r="Q31" s="215">
        <v>403300</v>
      </c>
      <c r="R31" s="160">
        <v>407800</v>
      </c>
      <c r="S31" s="215">
        <v>416200</v>
      </c>
      <c r="T31" s="160">
        <v>417000</v>
      </c>
      <c r="U31" s="215">
        <v>421800</v>
      </c>
      <c r="V31" s="160">
        <v>423200</v>
      </c>
      <c r="W31" s="215">
        <v>428500</v>
      </c>
      <c r="X31" s="160">
        <v>435100</v>
      </c>
      <c r="Y31" s="215">
        <v>437400</v>
      </c>
      <c r="Z31" s="160">
        <v>446800</v>
      </c>
      <c r="AA31" s="215">
        <v>456800</v>
      </c>
      <c r="AB31" s="160">
        <v>487800</v>
      </c>
      <c r="AC31" s="66">
        <f>IFERROR(MROUND((AB31+(AB31*(IF(Grunnbeløpstabell!$G$1&lt;&gt;"Egendefinert årlig prisstigning",ATF!$S$13,VLOOKUP($AC$1,Grunnbeløpstabell!$A$2:$L$128,3,FALSE))/100)))/100,1)*100,0)</f>
        <v>503300</v>
      </c>
      <c r="AD31" s="66">
        <f>IFERROR(MROUND((AC31+(AC31*(IF(Grunnbeløpstabell!$G$1&lt;&gt;"Egendefinert årlig prisstigning",ATF!$S$13,VLOOKUP($AD$1,Grunnbeløpstabell!$A$2:$L$128,3,FALSE))/100)))/100,1)*100,0)</f>
        <v>519300</v>
      </c>
      <c r="AE31" s="66">
        <f>IFERROR(MROUND((AD31+(AD31*(IF(Grunnbeløpstabell!$G$1&lt;&gt;"Egendefinert årlig prisstigning",ATF!$S$13,VLOOKUP($AE$1,Grunnbeløpstabell!$A$2:$L$128,3,FALSE))/100)))/100,1)*100,0)</f>
        <v>535800</v>
      </c>
      <c r="AF31" s="66">
        <f>IFERROR(MROUND((AE31+(AE31*(IF(Grunnbeløpstabell!$G$1&lt;&gt;"Egendefinert årlig prisstigning",ATF!$S$13,VLOOKUP($AF$1,Grunnbeløpstabell!$A$2:$L$128,3,FALSE))/100)))/100,1)*100,0)</f>
        <v>552800</v>
      </c>
      <c r="AG31" s="66">
        <f>IFERROR(MROUND((AF31+(AF31*(IF(Grunnbeløpstabell!$G$1&lt;&gt;"Egendefinert årlig prisstigning",ATF!$S$13,VLOOKUP($AG$1,Grunnbeløpstabell!$A$2:$L$128,3,FALSE))/100)))/100,1)*100,0)</f>
        <v>570300</v>
      </c>
      <c r="AH31" s="66">
        <f>IFERROR(MROUND((AG31+(AG31*(IF(Grunnbeløpstabell!$G$1&lt;&gt;"Egendefinert årlig prisstigning",ATF!$S$13,VLOOKUP($AH$1,Grunnbeløpstabell!$A$2:$L$128,3,FALSE))/100)))/100,1)*100,0)</f>
        <v>588400</v>
      </c>
      <c r="AI31" s="66">
        <f>IFERROR(MROUND((AH31+(AH31*(IF(Grunnbeløpstabell!$G$1&lt;&gt;"Egendefinert årlig prisstigning",ATF!$S$13,VLOOKUP($AI$1,Grunnbeløpstabell!$A$2:$L$128,3,FALSE))/100)))/100,1)*100,0)</f>
        <v>607100</v>
      </c>
      <c r="AJ31" s="66">
        <f>IFERROR(MROUND((AI31+(AI31*(IF(Grunnbeløpstabell!$G$1&lt;&gt;"Egendefinert årlig prisstigning",ATF!$S$13,VLOOKUP($AJ$1,Grunnbeløpstabell!$A$2:$L$128,3,FALSE))/100)))/100,1)*100,0)</f>
        <v>626300</v>
      </c>
      <c r="AK31" s="66">
        <f>IFERROR(MROUND((AJ31+(AJ31*(IF(Grunnbeløpstabell!$G$1&lt;&gt;"Egendefinert årlig prisstigning",ATF!$S$13,VLOOKUP($AK$1,Grunnbeløpstabell!$A$2:$L$128,3,FALSE))/100)))/100,1)*100,0)</f>
        <v>646200</v>
      </c>
      <c r="AL31" s="66">
        <f>IFERROR(MROUND((AK31+(AK31*(IF(Grunnbeløpstabell!$G$1&lt;&gt;"Egendefinert årlig prisstigning",ATF!$S$13,VLOOKUP($AL$1,Grunnbeløpstabell!$A$2:$L$128,3,FALSE))/100)))/100,1)*100,0)</f>
        <v>666700</v>
      </c>
      <c r="AM31" s="66">
        <f>IFERROR(MROUND((AL31+(AL31*(IF(Grunnbeløpstabell!$G$1&lt;&gt;"Egendefinert årlig prisstigning",ATF!$S$13,VLOOKUP($AM$1,Grunnbeløpstabell!$A$2:$L$128,3,FALSE))/100)))/100,1)*100,0)</f>
        <v>687800</v>
      </c>
      <c r="AN31" s="66">
        <f>IFERROR(MROUND((AM31+(AM31*(IF(Grunnbeløpstabell!$G$1&lt;&gt;"Egendefinert årlig prisstigning",ATF!$S$13,VLOOKUP($AN$1,Grunnbeløpstabell!$A$2:$L$128,3,FALSE))/100)))/100,1)*100,0)</f>
        <v>709600</v>
      </c>
      <c r="AO31" s="66">
        <f>IFERROR(MROUND((AN31+(AN31*(IF(Grunnbeløpstabell!$G$1&lt;&gt;"Egendefinert årlig prisstigning",ATF!$S$13,VLOOKUP($AO$1,Grunnbeløpstabell!$A$2:$L$128,3,FALSE))/100)))/100,1)*100,0)</f>
        <v>732100</v>
      </c>
      <c r="AP31" s="66">
        <f>IFERROR(MROUND((AO31+(AO31*(IF(Grunnbeløpstabell!$G$1&lt;&gt;"Egendefinert årlig prisstigning",ATF!$S$13,VLOOKUP($AP$1,Grunnbeløpstabell!$A$2:$L$128,3,FALSE))/100)))/100,1)*100,0)</f>
        <v>755300</v>
      </c>
      <c r="AQ31" s="66">
        <f>IFERROR(MROUND((AP31+(AP31*(IF(Grunnbeløpstabell!$G$1&lt;&gt;"Egendefinert årlig prisstigning",ATF!$S$13,VLOOKUP($AQ$1,Grunnbeløpstabell!$A$2:$L$128,3,FALSE))/100)))/100,1)*100,0)</f>
        <v>779200</v>
      </c>
      <c r="AR31" s="66">
        <f>IFERROR(MROUND((AQ31+(AQ31*(IF(Grunnbeløpstabell!$G$1&lt;&gt;"Egendefinert årlig prisstigning",ATF!$S$13,VLOOKUP($AR$1,Grunnbeløpstabell!$A$2:$L$128,3,FALSE))/100)))/100,1)*100,0)</f>
        <v>803900</v>
      </c>
      <c r="AS31" s="66">
        <f>IFERROR(MROUND((AR31+(AR31*(IF(Grunnbeløpstabell!$G$1&lt;&gt;"Egendefinert årlig prisstigning",ATF!$S$13,VLOOKUP($AS$1,Grunnbeløpstabell!$A$2:$L$128,3,FALSE))/100)))/100,1)*100,0)</f>
        <v>829400</v>
      </c>
      <c r="AT31" s="66">
        <f>IFERROR(MROUND((AS31+(AS31*(IF(Grunnbeløpstabell!$G$1&lt;&gt;"Egendefinert årlig prisstigning",ATF!$S$13,VLOOKUP($AT$1,Grunnbeløpstabell!$A$2:$L$128,3,FALSE))/100)))/100,1)*100,0)</f>
        <v>855700</v>
      </c>
      <c r="AU31" s="66">
        <f>IFERROR(MROUND((AT31+(AT31*(IF(Grunnbeløpstabell!$G$1&lt;&gt;"Egendefinert årlig prisstigning",ATF!$S$13,VLOOKUP($AU$1,Grunnbeløpstabell!$A$2:$L$128,3,FALSE))/100)))/100,1)*100,0)</f>
        <v>882800</v>
      </c>
      <c r="AV31" s="66">
        <f>IFERROR(MROUND((AU31+(AU31*(IF(Grunnbeløpstabell!$G$1&lt;&gt;"Egendefinert årlig prisstigning",ATF!$S$13,VLOOKUP($AV$1,Grunnbeløpstabell!$A$2:$L$128,3,FALSE))/100)))/100,1)*100,0)</f>
        <v>910800</v>
      </c>
      <c r="AW31" s="66">
        <f>IFERROR(MROUND((AV31+(AV31*(IF(Grunnbeløpstabell!$G$1&lt;&gt;"Egendefinert årlig prisstigning",ATF!$S$13,VLOOKUP($AW$1,Grunnbeløpstabell!$A$2:$L$128,3,FALSE))/100)))/100,1)*100,0)</f>
        <v>939700</v>
      </c>
      <c r="AX31" s="66">
        <f>IFERROR(MROUND((AW31+(AW31*(IF(Grunnbeløpstabell!$G$1&lt;&gt;"Egendefinert årlig prisstigning",ATF!$S$13,VLOOKUP($AX$1,Grunnbeløpstabell!$A$2:$L$128,3,FALSE))/100)))/100,1)*100,0)</f>
        <v>969500</v>
      </c>
      <c r="AY31" s="66">
        <f>IFERROR(MROUND((AX31+(AX31*(IF(Grunnbeløpstabell!$G$1&lt;&gt;"Egendefinert årlig prisstigning",ATF!$S$13,VLOOKUP($AY$1,Grunnbeløpstabell!$A$2:$L$128,3,FALSE))/100)))/100,1)*100,0)</f>
        <v>1000200</v>
      </c>
      <c r="AZ31" s="66">
        <f>IFERROR(MROUND((AY31+(AY31*(IF(Grunnbeløpstabell!$G$1&lt;&gt;"Egendefinert årlig prisstigning",ATF!$S$13,VLOOKUP($AZ$1,Grunnbeløpstabell!$A$2:$L$128,3,FALSE))/100)))/100,1)*100,0)</f>
        <v>1031900</v>
      </c>
      <c r="BA31" s="66">
        <f>IFERROR(MROUND((AZ31+(AZ31*(IF(Grunnbeløpstabell!$G$1&lt;&gt;"Egendefinert årlig prisstigning",ATF!$S$13,VLOOKUP($BA$1,Grunnbeløpstabell!$A$2:$L$128,3,FALSE))/100)))/100,1)*100,0)</f>
        <v>1064600</v>
      </c>
      <c r="BB31" s="66">
        <f>IFERROR(MROUND((BA31+(BA31*(IF(Grunnbeløpstabell!$G$1&lt;&gt;"Egendefinert årlig prisstigning",ATF!$S$13,VLOOKUP($BB$1,Grunnbeløpstabell!$A$2:$L$128,3,FALSE))/100)))/100,1)*100,0)</f>
        <v>1098300</v>
      </c>
      <c r="BC31" s="66">
        <f>IFERROR(MROUND((BB31+(BB31*(IF(Grunnbeløpstabell!$G$1&lt;&gt;"Egendefinert årlig prisstigning",ATF!$S$13,VLOOKUP($BC$1,Grunnbeløpstabell!$A$2:$L$128,3,FALSE))/100)))/100,1)*100,0)</f>
        <v>1133100</v>
      </c>
      <c r="BD31" s="66">
        <f>IFERROR(MROUND((BC31+(BC31*(IF(Grunnbeløpstabell!$G$1&lt;&gt;"Egendefinert årlig prisstigning",ATF!$S$13,VLOOKUP($BD$1,Grunnbeløpstabell!$A$2:$L$128,3,FALSE))/100)))/100,1)*100,0)</f>
        <v>1169000</v>
      </c>
      <c r="BE31" s="66">
        <f>IFERROR(MROUND((BD31+(BD31*(IF(Grunnbeløpstabell!$G$1&lt;&gt;"Egendefinert årlig prisstigning",ATF!$S$13,VLOOKUP($BE$1,Grunnbeløpstabell!$A$2:$L$128,3,FALSE))/100)))/100,1)*100,0)</f>
        <v>1206100</v>
      </c>
      <c r="BF31" s="66">
        <f>IFERROR(MROUND((BE31+(BE31*(IF(Grunnbeløpstabell!$G$1&lt;&gt;"Egendefinert årlig prisstigning",ATF!$S$13,VLOOKUP($BF$1,Grunnbeløpstabell!$A$2:$L$128,3,FALSE))/100)))/100,1)*100,0)</f>
        <v>1244300</v>
      </c>
      <c r="BG31" s="66">
        <f>IFERROR(MROUND((BF31+(BF31*(IF(Grunnbeløpstabell!$G$1&lt;&gt;"Egendefinert årlig prisstigning",ATF!$S$13,VLOOKUP($BG$1,Grunnbeløpstabell!$A$2:$L$128,3,FALSE))/100)))/100,1)*100,0)</f>
        <v>1283700</v>
      </c>
      <c r="BH31" s="66">
        <f>IFERROR(MROUND((BG31+(BG31*(IF(Grunnbeløpstabell!$G$1&lt;&gt;"Egendefinert årlig prisstigning",ATF!$S$13,VLOOKUP($BH$1,Grunnbeløpstabell!$A$2:$L$128,3,FALSE))/100)))/100,1)*100,0)</f>
        <v>1324400</v>
      </c>
      <c r="BI31" s="66">
        <f>IFERROR(MROUND((BH31+(BH31*(IF(Grunnbeløpstabell!$G$1&lt;&gt;"Egendefinert årlig prisstigning",ATF!$S$13,VLOOKUP($BI$1,Grunnbeløpstabell!$A$2:$L$128,3,FALSE))/100)))/100,1)*100,0)</f>
        <v>1366400</v>
      </c>
      <c r="BJ31" s="66">
        <f>IFERROR(MROUND((BI31+(BI31*(IF(Grunnbeløpstabell!$G$1&lt;&gt;"Egendefinert årlig prisstigning",ATF!$S$13,VLOOKUP($BJ$1,Grunnbeløpstabell!$A$2:$L$128,3,FALSE))/100)))/100,1)*100,0)</f>
        <v>1409700</v>
      </c>
      <c r="BK31" s="66">
        <f>IFERROR(MROUND((BJ31+(BJ31*(IF(Grunnbeløpstabell!$G$1&lt;&gt;"Egendefinert årlig prisstigning",ATF!$S$13,VLOOKUP($BK$1,Grunnbeløpstabell!$A$2:$L$128,3,FALSE))/100)))/100,1)*100,0)</f>
        <v>1454400</v>
      </c>
      <c r="BL31" s="66">
        <f>IFERROR(MROUND((BK31+(BK31*(IF(Grunnbeløpstabell!$G$1&lt;&gt;"Egendefinert årlig prisstigning",ATF!$S$13,VLOOKUP($BL$1,Grunnbeløpstabell!$A$2:$L$128,3,FALSE))/100)))/100,1)*100,0)</f>
        <v>1500500</v>
      </c>
      <c r="BM31" s="66">
        <f>IFERROR(MROUND((BL31+(BL31*(IF(Grunnbeløpstabell!$G$1&lt;&gt;"Egendefinert årlig prisstigning",ATF!$S$13,VLOOKUP($BM$1,Grunnbeløpstabell!$A$2:$L$128,3,FALSE))/100)))/100,1)*100,0)</f>
        <v>1548100</v>
      </c>
      <c r="BN31" s="66">
        <f>IFERROR(MROUND((BM31+(BM31*(IF(Grunnbeløpstabell!$G$1&lt;&gt;"Egendefinert årlig prisstigning",ATF!$S$13,VLOOKUP($BN$1,Grunnbeløpstabell!$A$2:$L$128,3,FALSE))/100)))/100,1)*100,0)</f>
        <v>1597200</v>
      </c>
      <c r="BO31" s="66">
        <f>IFERROR(MROUND((BN31+(BN31*(IF(Grunnbeløpstabell!$G$1&lt;&gt;"Egendefinert årlig prisstigning",ATF!$S$13,VLOOKUP($BO$1,Grunnbeløpstabell!$A$2:$L$128,3,FALSE))/100)))/100,1)*100,0)</f>
        <v>1647800</v>
      </c>
      <c r="BP31" s="66">
        <f>IFERROR(MROUND((BO31+(BO31*(IF(Grunnbeløpstabell!$G$1&lt;&gt;"Egendefinert årlig prisstigning",ATF!$S$13,VLOOKUP($BP$1,Grunnbeløpstabell!$A$2:$L$128,3,FALSE))/100)))/100,1)*100,0)</f>
        <v>1700000</v>
      </c>
      <c r="BQ31" s="66">
        <f>IFERROR(MROUND((BP31+(BP31*(IF(Grunnbeløpstabell!$G$1&lt;&gt;"Egendefinert årlig prisstigning",ATF!$S$13,VLOOKUP($BQ$1,Grunnbeløpstabell!$A$2:$L$128,3,FALSE))/100)))/100,1)*100,0)</f>
        <v>1753900</v>
      </c>
      <c r="BR31" s="66">
        <f>IFERROR(MROUND((BQ31+(BQ31*(IF(Grunnbeløpstabell!$G$1&lt;&gt;"Egendefinert årlig prisstigning",ATF!$S$13,VLOOKUP($BR$1,Grunnbeløpstabell!$A$2:$L$128,3,FALSE))/100)))/100,1)*100,0)</f>
        <v>1809500</v>
      </c>
      <c r="BS31" s="66">
        <f>IFERROR(MROUND((BR31+(BR31*(IF(Grunnbeløpstabell!$G$1&lt;&gt;"Egendefinert årlig prisstigning",ATF!$S$13,VLOOKUP($BS$1,Grunnbeløpstabell!$A$2:$L$128,3,FALSE))/100)))/100,1)*100,0)</f>
        <v>1866900</v>
      </c>
      <c r="BT31" s="66">
        <f>IFERROR(MROUND((BS31+(BS31*(IF(Grunnbeløpstabell!$G$1&lt;&gt;"Egendefinert årlig prisstigning",ATF!$S$13,VLOOKUP($BT$1,Grunnbeløpstabell!$A$2:$L$128,3,FALSE))/100)))/100,1)*100,0)</f>
        <v>1926100</v>
      </c>
      <c r="BU31" s="66">
        <f>IFERROR(MROUND((BT31+(BT31*(IF(Grunnbeløpstabell!$G$1&lt;&gt;"Egendefinert årlig prisstigning",ATF!$S$13,VLOOKUP($BU$1,Grunnbeløpstabell!$A$2:$L$128,3,FALSE))/100)))/100,1)*100,0)</f>
        <v>1987200</v>
      </c>
      <c r="BV31" s="66">
        <f>IFERROR(MROUND((BU31+(BU31*(IF(Grunnbeløpstabell!$G$1&lt;&gt;"Egendefinert årlig prisstigning",ATF!$S$13,VLOOKUP($BV$1,Grunnbeløpstabell!$A$2:$L$128,3,FALSE))/100)))/100,1)*100,0)</f>
        <v>2050200</v>
      </c>
      <c r="BW31" s="66">
        <f>IFERROR(MROUND((BV31+(BV31*(IF(Grunnbeløpstabell!$G$1&lt;&gt;"Egendefinert årlig prisstigning",ATF!$S$13,VLOOKUP($BW$1,Grunnbeløpstabell!$A$2:$L$128,3,FALSE))/100)))/100,1)*100,0)</f>
        <v>2115200</v>
      </c>
      <c r="BX31" s="66">
        <f>IFERROR(MROUND((BW31+(BW31*(IF(Grunnbeløpstabell!$G$1&lt;&gt;"Egendefinert årlig prisstigning",ATF!$S$13,VLOOKUP($BX$1,Grunnbeløpstabell!$A$2:$L$128,3,FALSE))/100)))/100,1)*100,0)</f>
        <v>2182300</v>
      </c>
      <c r="BY31" s="66">
        <f>IFERROR(MROUND((BX31+(BX31*(IF(Grunnbeløpstabell!$G$1&lt;&gt;"Egendefinert årlig prisstigning",ATF!$S$13,VLOOKUP($BY$1,Grunnbeløpstabell!$A$2:$L$128,3,FALSE))/100)))/100,1)*100,0)</f>
        <v>2251500</v>
      </c>
      <c r="BZ31" s="66">
        <f>IFERROR(MROUND((BY31+(BY31*(IF(Grunnbeløpstabell!$G$1&lt;&gt;"Egendefinert årlig prisstigning",ATF!$S$13,VLOOKUP($BZ$1,Grunnbeløpstabell!$A$2:$L$128,3,FALSE))/100)))/100,1)*100,0)</f>
        <v>2322900</v>
      </c>
      <c r="CA31" s="66">
        <f>IFERROR(MROUND((BZ31+(BZ31*(IF(Grunnbeløpstabell!$G$1&lt;&gt;"Egendefinert årlig prisstigning",ATF!$S$13,VLOOKUP($CA$1,Grunnbeløpstabell!$A$2:$L$128,3,FALSE))/100)))/100,1)*100,0)</f>
        <v>2396500</v>
      </c>
      <c r="CB31" s="66">
        <f>IFERROR(MROUND((CA31+(CA31*(IF(Grunnbeløpstabell!$G$1&lt;&gt;"Egendefinert årlig prisstigning",ATF!$S$13,VLOOKUP($CB$1,Grunnbeløpstabell!$A$2:$L$128,3,FALSE))/100)))/100,1)*100,0)</f>
        <v>2472500</v>
      </c>
      <c r="CC31" s="66">
        <f>IFERROR(MROUND((CB31+(CB31*(IF(Grunnbeløpstabell!$G$1&lt;&gt;"Egendefinert årlig prisstigning",ATF!$S$13,VLOOKUP($CC$1,Grunnbeløpstabell!$A$2:$L$128,3,FALSE))/100)))/100,1)*100,0)</f>
        <v>2550900</v>
      </c>
      <c r="CD31" s="66">
        <f>IFERROR(MROUND((CC31+(CC31*(IF(Grunnbeløpstabell!$G$1&lt;&gt;"Egendefinert årlig prisstigning",ATF!$S$13,VLOOKUP($CD$1,Grunnbeløpstabell!$A$2:$L$128,3,FALSE))/100)))/100,1)*100,0)</f>
        <v>2631800</v>
      </c>
      <c r="CE31" s="66">
        <f>IFERROR(MROUND((CD31+(CD31*(IF(Grunnbeløpstabell!$G$1&lt;&gt;"Egendefinert årlig prisstigning",ATF!$S$13,VLOOKUP($CE$1,Grunnbeløpstabell!$A$2:$L$128,3,FALSE))/100)))/100,1)*100,0)</f>
        <v>2715200</v>
      </c>
      <c r="CF31" s="66">
        <f>IFERROR(MROUND((CE31+(CE31*(IF(Grunnbeløpstabell!$G$1&lt;&gt;"Egendefinert årlig prisstigning",ATF!$S$13,VLOOKUP($CF$1,Grunnbeløpstabell!$A$2:$L$128,3,FALSE))/100)))/100,1)*100,0)</f>
        <v>2801300</v>
      </c>
      <c r="CG31" s="66">
        <f>IFERROR(MROUND((CF31+(CF31*(IF(Grunnbeløpstabell!$G$1&lt;&gt;"Egendefinert årlig prisstigning",ATF!$S$13,VLOOKUP($CG$1,Grunnbeløpstabell!$A$2:$L$128,3,FALSE))/100)))/100,1)*100,0)</f>
        <v>2890100</v>
      </c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</row>
    <row r="32" spans="1:147">
      <c r="A32" s="159">
        <v>49</v>
      </c>
      <c r="B32" s="160">
        <v>310300</v>
      </c>
      <c r="C32" s="215">
        <v>320300</v>
      </c>
      <c r="D32" s="160">
        <v>320300</v>
      </c>
      <c r="E32" s="215">
        <v>320300</v>
      </c>
      <c r="F32" s="160">
        <v>327500</v>
      </c>
      <c r="G32" s="215">
        <v>337700</v>
      </c>
      <c r="H32" s="160">
        <v>337700</v>
      </c>
      <c r="I32" s="215">
        <v>346500</v>
      </c>
      <c r="J32" s="160">
        <v>346500</v>
      </c>
      <c r="K32" s="215">
        <v>356700</v>
      </c>
      <c r="L32" s="160">
        <v>361500</v>
      </c>
      <c r="M32" s="215">
        <v>378300</v>
      </c>
      <c r="N32" s="160">
        <v>380900</v>
      </c>
      <c r="O32" s="215">
        <v>390600</v>
      </c>
      <c r="P32" s="160">
        <v>398000</v>
      </c>
      <c r="Q32" s="215">
        <v>410000</v>
      </c>
      <c r="R32" s="160">
        <v>414500</v>
      </c>
      <c r="S32" s="215">
        <v>423000</v>
      </c>
      <c r="T32" s="160">
        <v>423800</v>
      </c>
      <c r="U32" s="215">
        <v>428700</v>
      </c>
      <c r="V32" s="160">
        <v>430100</v>
      </c>
      <c r="W32" s="215">
        <v>435500</v>
      </c>
      <c r="X32" s="160">
        <v>442300</v>
      </c>
      <c r="Y32" s="215">
        <v>444700</v>
      </c>
      <c r="Z32" s="160">
        <v>454200</v>
      </c>
      <c r="AA32" s="215">
        <v>464200</v>
      </c>
      <c r="AB32" s="160">
        <v>495200</v>
      </c>
      <c r="AC32" s="66">
        <f>IFERROR(MROUND((AB32+(AB32*(IF(Grunnbeløpstabell!$G$1&lt;&gt;"Egendefinert årlig prisstigning",ATF!$S$13,VLOOKUP($AC$1,Grunnbeløpstabell!$A$2:$L$128,3,FALSE))/100)))/100,1)*100,0)</f>
        <v>510900</v>
      </c>
      <c r="AD32" s="66">
        <f>IFERROR(MROUND((AC32+(AC32*(IF(Grunnbeløpstabell!$G$1&lt;&gt;"Egendefinert årlig prisstigning",ATF!$S$13,VLOOKUP($AD$1,Grunnbeløpstabell!$A$2:$L$128,3,FALSE))/100)))/100,1)*100,0)</f>
        <v>527100</v>
      </c>
      <c r="AE32" s="66">
        <f>IFERROR(MROUND((AD32+(AD32*(IF(Grunnbeløpstabell!$G$1&lt;&gt;"Egendefinert årlig prisstigning",ATF!$S$13,VLOOKUP($AE$1,Grunnbeløpstabell!$A$2:$L$128,3,FALSE))/100)))/100,1)*100,0)</f>
        <v>543800</v>
      </c>
      <c r="AF32" s="66">
        <f>IFERROR(MROUND((AE32+(AE32*(IF(Grunnbeløpstabell!$G$1&lt;&gt;"Egendefinert årlig prisstigning",ATF!$S$13,VLOOKUP($AF$1,Grunnbeløpstabell!$A$2:$L$128,3,FALSE))/100)))/100,1)*100,0)</f>
        <v>561000</v>
      </c>
      <c r="AG32" s="66">
        <f>IFERROR(MROUND((AF32+(AF32*(IF(Grunnbeløpstabell!$G$1&lt;&gt;"Egendefinert årlig prisstigning",ATF!$S$13,VLOOKUP($AG$1,Grunnbeløpstabell!$A$2:$L$128,3,FALSE))/100)))/100,1)*100,0)</f>
        <v>578800</v>
      </c>
      <c r="AH32" s="66">
        <f>IFERROR(MROUND((AG32+(AG32*(IF(Grunnbeløpstabell!$G$1&lt;&gt;"Egendefinert årlig prisstigning",ATF!$S$13,VLOOKUP($AH$1,Grunnbeløpstabell!$A$2:$L$128,3,FALSE))/100)))/100,1)*100,0)</f>
        <v>597100</v>
      </c>
      <c r="AI32" s="66">
        <f>IFERROR(MROUND((AH32+(AH32*(IF(Grunnbeløpstabell!$G$1&lt;&gt;"Egendefinert årlig prisstigning",ATF!$S$13,VLOOKUP($AI$1,Grunnbeløpstabell!$A$2:$L$128,3,FALSE))/100)))/100,1)*100,0)</f>
        <v>616000</v>
      </c>
      <c r="AJ32" s="66">
        <f>IFERROR(MROUND((AI32+(AI32*(IF(Grunnbeløpstabell!$G$1&lt;&gt;"Egendefinert årlig prisstigning",ATF!$S$13,VLOOKUP($AJ$1,Grunnbeløpstabell!$A$2:$L$128,3,FALSE))/100)))/100,1)*100,0)</f>
        <v>635500</v>
      </c>
      <c r="AK32" s="66">
        <f>IFERROR(MROUND((AJ32+(AJ32*(IF(Grunnbeløpstabell!$G$1&lt;&gt;"Egendefinert årlig prisstigning",ATF!$S$13,VLOOKUP($AK$1,Grunnbeløpstabell!$A$2:$L$128,3,FALSE))/100)))/100,1)*100,0)</f>
        <v>655600</v>
      </c>
      <c r="AL32" s="66">
        <f>IFERROR(MROUND((AK32+(AK32*(IF(Grunnbeløpstabell!$G$1&lt;&gt;"Egendefinert årlig prisstigning",ATF!$S$13,VLOOKUP($AL$1,Grunnbeløpstabell!$A$2:$L$128,3,FALSE))/100)))/100,1)*100,0)</f>
        <v>676400</v>
      </c>
      <c r="AM32" s="66">
        <f>IFERROR(MROUND((AL32+(AL32*(IF(Grunnbeløpstabell!$G$1&lt;&gt;"Egendefinert årlig prisstigning",ATF!$S$13,VLOOKUP($AM$1,Grunnbeløpstabell!$A$2:$L$128,3,FALSE))/100)))/100,1)*100,0)</f>
        <v>697800</v>
      </c>
      <c r="AN32" s="66">
        <f>IFERROR(MROUND((AM32+(AM32*(IF(Grunnbeløpstabell!$G$1&lt;&gt;"Egendefinert årlig prisstigning",ATF!$S$13,VLOOKUP($AN$1,Grunnbeløpstabell!$A$2:$L$128,3,FALSE))/100)))/100,1)*100,0)</f>
        <v>719900</v>
      </c>
      <c r="AO32" s="66">
        <f>IFERROR(MROUND((AN32+(AN32*(IF(Grunnbeløpstabell!$G$1&lt;&gt;"Egendefinert årlig prisstigning",ATF!$S$13,VLOOKUP($AO$1,Grunnbeløpstabell!$A$2:$L$128,3,FALSE))/100)))/100,1)*100,0)</f>
        <v>742700</v>
      </c>
      <c r="AP32" s="66">
        <f>IFERROR(MROUND((AO32+(AO32*(IF(Grunnbeløpstabell!$G$1&lt;&gt;"Egendefinert årlig prisstigning",ATF!$S$13,VLOOKUP($AP$1,Grunnbeløpstabell!$A$2:$L$128,3,FALSE))/100)))/100,1)*100,0)</f>
        <v>766200</v>
      </c>
      <c r="AQ32" s="66">
        <f>IFERROR(MROUND((AP32+(AP32*(IF(Grunnbeløpstabell!$G$1&lt;&gt;"Egendefinert årlig prisstigning",ATF!$S$13,VLOOKUP($AQ$1,Grunnbeløpstabell!$A$2:$L$128,3,FALSE))/100)))/100,1)*100,0)</f>
        <v>790500</v>
      </c>
      <c r="AR32" s="66">
        <f>IFERROR(MROUND((AQ32+(AQ32*(IF(Grunnbeløpstabell!$G$1&lt;&gt;"Egendefinert årlig prisstigning",ATF!$S$13,VLOOKUP($AR$1,Grunnbeløpstabell!$A$2:$L$128,3,FALSE))/100)))/100,1)*100,0)</f>
        <v>815600</v>
      </c>
      <c r="AS32" s="66">
        <f>IFERROR(MROUND((AR32+(AR32*(IF(Grunnbeløpstabell!$G$1&lt;&gt;"Egendefinert årlig prisstigning",ATF!$S$13,VLOOKUP($AS$1,Grunnbeløpstabell!$A$2:$L$128,3,FALSE))/100)))/100,1)*100,0)</f>
        <v>841500</v>
      </c>
      <c r="AT32" s="66">
        <f>IFERROR(MROUND((AS32+(AS32*(IF(Grunnbeløpstabell!$G$1&lt;&gt;"Egendefinert årlig prisstigning",ATF!$S$13,VLOOKUP($AT$1,Grunnbeløpstabell!$A$2:$L$128,3,FALSE))/100)))/100,1)*100,0)</f>
        <v>868200</v>
      </c>
      <c r="AU32" s="66">
        <f>IFERROR(MROUND((AT32+(AT32*(IF(Grunnbeløpstabell!$G$1&lt;&gt;"Egendefinert årlig prisstigning",ATF!$S$13,VLOOKUP($AU$1,Grunnbeløpstabell!$A$2:$L$128,3,FALSE))/100)))/100,1)*100,0)</f>
        <v>895700</v>
      </c>
      <c r="AV32" s="66">
        <f>IFERROR(MROUND((AU32+(AU32*(IF(Grunnbeløpstabell!$G$1&lt;&gt;"Egendefinert årlig prisstigning",ATF!$S$13,VLOOKUP($AV$1,Grunnbeløpstabell!$A$2:$L$128,3,FALSE))/100)))/100,1)*100,0)</f>
        <v>924100</v>
      </c>
      <c r="AW32" s="66">
        <f>IFERROR(MROUND((AV32+(AV32*(IF(Grunnbeløpstabell!$G$1&lt;&gt;"Egendefinert årlig prisstigning",ATF!$S$13,VLOOKUP($AW$1,Grunnbeløpstabell!$A$2:$L$128,3,FALSE))/100)))/100,1)*100,0)</f>
        <v>953400</v>
      </c>
      <c r="AX32" s="66">
        <f>IFERROR(MROUND((AW32+(AW32*(IF(Grunnbeløpstabell!$G$1&lt;&gt;"Egendefinert årlig prisstigning",ATF!$S$13,VLOOKUP($AX$1,Grunnbeløpstabell!$A$2:$L$128,3,FALSE))/100)))/100,1)*100,0)</f>
        <v>983600</v>
      </c>
      <c r="AY32" s="66">
        <f>IFERROR(MROUND((AX32+(AX32*(IF(Grunnbeløpstabell!$G$1&lt;&gt;"Egendefinert årlig prisstigning",ATF!$S$13,VLOOKUP($AY$1,Grunnbeløpstabell!$A$2:$L$128,3,FALSE))/100)))/100,1)*100,0)</f>
        <v>1014800</v>
      </c>
      <c r="AZ32" s="66">
        <f>IFERROR(MROUND((AY32+(AY32*(IF(Grunnbeløpstabell!$G$1&lt;&gt;"Egendefinert årlig prisstigning",ATF!$S$13,VLOOKUP($AZ$1,Grunnbeløpstabell!$A$2:$L$128,3,FALSE))/100)))/100,1)*100,0)</f>
        <v>1047000</v>
      </c>
      <c r="BA32" s="66">
        <f>IFERROR(MROUND((AZ32+(AZ32*(IF(Grunnbeløpstabell!$G$1&lt;&gt;"Egendefinert årlig prisstigning",ATF!$S$13,VLOOKUP($BA$1,Grunnbeløpstabell!$A$2:$L$128,3,FALSE))/100)))/100,1)*100,0)</f>
        <v>1080200</v>
      </c>
      <c r="BB32" s="66">
        <f>IFERROR(MROUND((BA32+(BA32*(IF(Grunnbeløpstabell!$G$1&lt;&gt;"Egendefinert årlig prisstigning",ATF!$S$13,VLOOKUP($BB$1,Grunnbeløpstabell!$A$2:$L$128,3,FALSE))/100)))/100,1)*100,0)</f>
        <v>1114400</v>
      </c>
      <c r="BC32" s="66">
        <f>IFERROR(MROUND((BB32+(BB32*(IF(Grunnbeløpstabell!$G$1&lt;&gt;"Egendefinert årlig prisstigning",ATF!$S$13,VLOOKUP($BC$1,Grunnbeløpstabell!$A$2:$L$128,3,FALSE))/100)))/100,1)*100,0)</f>
        <v>1149700</v>
      </c>
      <c r="BD32" s="66">
        <f>IFERROR(MROUND((BC32+(BC32*(IF(Grunnbeløpstabell!$G$1&lt;&gt;"Egendefinert årlig prisstigning",ATF!$S$13,VLOOKUP($BD$1,Grunnbeløpstabell!$A$2:$L$128,3,FALSE))/100)))/100,1)*100,0)</f>
        <v>1186100</v>
      </c>
      <c r="BE32" s="66">
        <f>IFERROR(MROUND((BD32+(BD32*(IF(Grunnbeløpstabell!$G$1&lt;&gt;"Egendefinert årlig prisstigning",ATF!$S$13,VLOOKUP($BE$1,Grunnbeløpstabell!$A$2:$L$128,3,FALSE))/100)))/100,1)*100,0)</f>
        <v>1223700</v>
      </c>
      <c r="BF32" s="66">
        <f>IFERROR(MROUND((BE32+(BE32*(IF(Grunnbeløpstabell!$G$1&lt;&gt;"Egendefinert årlig prisstigning",ATF!$S$13,VLOOKUP($BF$1,Grunnbeløpstabell!$A$2:$L$128,3,FALSE))/100)))/100,1)*100,0)</f>
        <v>1262500</v>
      </c>
      <c r="BG32" s="66">
        <f>IFERROR(MROUND((BF32+(BF32*(IF(Grunnbeløpstabell!$G$1&lt;&gt;"Egendefinert årlig prisstigning",ATF!$S$13,VLOOKUP($BG$1,Grunnbeløpstabell!$A$2:$L$128,3,FALSE))/100)))/100,1)*100,0)</f>
        <v>1302500</v>
      </c>
      <c r="BH32" s="66">
        <f>IFERROR(MROUND((BG32+(BG32*(IF(Grunnbeløpstabell!$G$1&lt;&gt;"Egendefinert årlig prisstigning",ATF!$S$13,VLOOKUP($BH$1,Grunnbeløpstabell!$A$2:$L$128,3,FALSE))/100)))/100,1)*100,0)</f>
        <v>1343800</v>
      </c>
      <c r="BI32" s="66">
        <f>IFERROR(MROUND((BH32+(BH32*(IF(Grunnbeløpstabell!$G$1&lt;&gt;"Egendefinert årlig prisstigning",ATF!$S$13,VLOOKUP($BI$1,Grunnbeløpstabell!$A$2:$L$128,3,FALSE))/100)))/100,1)*100,0)</f>
        <v>1386400</v>
      </c>
      <c r="BJ32" s="66">
        <f>IFERROR(MROUND((BI32+(BI32*(IF(Grunnbeløpstabell!$G$1&lt;&gt;"Egendefinert årlig prisstigning",ATF!$S$13,VLOOKUP($BJ$1,Grunnbeløpstabell!$A$2:$L$128,3,FALSE))/100)))/100,1)*100,0)</f>
        <v>1430300</v>
      </c>
      <c r="BK32" s="66">
        <f>IFERROR(MROUND((BJ32+(BJ32*(IF(Grunnbeløpstabell!$G$1&lt;&gt;"Egendefinert årlig prisstigning",ATF!$S$13,VLOOKUP($BK$1,Grunnbeløpstabell!$A$2:$L$128,3,FALSE))/100)))/100,1)*100,0)</f>
        <v>1475600</v>
      </c>
      <c r="BL32" s="66">
        <f>IFERROR(MROUND((BK32+(BK32*(IF(Grunnbeløpstabell!$G$1&lt;&gt;"Egendefinert årlig prisstigning",ATF!$S$13,VLOOKUP($BL$1,Grunnbeløpstabell!$A$2:$L$128,3,FALSE))/100)))/100,1)*100,0)</f>
        <v>1522400</v>
      </c>
      <c r="BM32" s="66">
        <f>IFERROR(MROUND((BL32+(BL32*(IF(Grunnbeløpstabell!$G$1&lt;&gt;"Egendefinert årlig prisstigning",ATF!$S$13,VLOOKUP($BM$1,Grunnbeløpstabell!$A$2:$L$128,3,FALSE))/100)))/100,1)*100,0)</f>
        <v>1570700</v>
      </c>
      <c r="BN32" s="66">
        <f>IFERROR(MROUND((BM32+(BM32*(IF(Grunnbeløpstabell!$G$1&lt;&gt;"Egendefinert årlig prisstigning",ATF!$S$13,VLOOKUP($BN$1,Grunnbeløpstabell!$A$2:$L$128,3,FALSE))/100)))/100,1)*100,0)</f>
        <v>1620500</v>
      </c>
      <c r="BO32" s="66">
        <f>IFERROR(MROUND((BN32+(BN32*(IF(Grunnbeløpstabell!$G$1&lt;&gt;"Egendefinert årlig prisstigning",ATF!$S$13,VLOOKUP($BO$1,Grunnbeløpstabell!$A$2:$L$128,3,FALSE))/100)))/100,1)*100,0)</f>
        <v>1671900</v>
      </c>
      <c r="BP32" s="66">
        <f>IFERROR(MROUND((BO32+(BO32*(IF(Grunnbeløpstabell!$G$1&lt;&gt;"Egendefinert årlig prisstigning",ATF!$S$13,VLOOKUP($BP$1,Grunnbeløpstabell!$A$2:$L$128,3,FALSE))/100)))/100,1)*100,0)</f>
        <v>1724900</v>
      </c>
      <c r="BQ32" s="66">
        <f>IFERROR(MROUND((BP32+(BP32*(IF(Grunnbeløpstabell!$G$1&lt;&gt;"Egendefinert årlig prisstigning",ATF!$S$13,VLOOKUP($BQ$1,Grunnbeløpstabell!$A$2:$L$128,3,FALSE))/100)))/100,1)*100,0)</f>
        <v>1779600</v>
      </c>
      <c r="BR32" s="66">
        <f>IFERROR(MROUND((BQ32+(BQ32*(IF(Grunnbeløpstabell!$G$1&lt;&gt;"Egendefinert årlig prisstigning",ATF!$S$13,VLOOKUP($BR$1,Grunnbeløpstabell!$A$2:$L$128,3,FALSE))/100)))/100,1)*100,0)</f>
        <v>1836000</v>
      </c>
      <c r="BS32" s="66">
        <f>IFERROR(MROUND((BR32+(BR32*(IF(Grunnbeløpstabell!$G$1&lt;&gt;"Egendefinert årlig prisstigning",ATF!$S$13,VLOOKUP($BS$1,Grunnbeløpstabell!$A$2:$L$128,3,FALSE))/100)))/100,1)*100,0)</f>
        <v>1894200</v>
      </c>
      <c r="BT32" s="66">
        <f>IFERROR(MROUND((BS32+(BS32*(IF(Grunnbeløpstabell!$G$1&lt;&gt;"Egendefinert årlig prisstigning",ATF!$S$13,VLOOKUP($BT$1,Grunnbeløpstabell!$A$2:$L$128,3,FALSE))/100)))/100,1)*100,0)</f>
        <v>1954200</v>
      </c>
      <c r="BU32" s="66">
        <f>IFERROR(MROUND((BT32+(BT32*(IF(Grunnbeløpstabell!$G$1&lt;&gt;"Egendefinert årlig prisstigning",ATF!$S$13,VLOOKUP($BU$1,Grunnbeløpstabell!$A$2:$L$128,3,FALSE))/100)))/100,1)*100,0)</f>
        <v>2016100</v>
      </c>
      <c r="BV32" s="66">
        <f>IFERROR(MROUND((BU32+(BU32*(IF(Grunnbeløpstabell!$G$1&lt;&gt;"Egendefinert årlig prisstigning",ATF!$S$13,VLOOKUP($BV$1,Grunnbeløpstabell!$A$2:$L$128,3,FALSE))/100)))/100,1)*100,0)</f>
        <v>2080000</v>
      </c>
      <c r="BW32" s="66">
        <f>IFERROR(MROUND((BV32+(BV32*(IF(Grunnbeløpstabell!$G$1&lt;&gt;"Egendefinert årlig prisstigning",ATF!$S$13,VLOOKUP($BW$1,Grunnbeløpstabell!$A$2:$L$128,3,FALSE))/100)))/100,1)*100,0)</f>
        <v>2145900</v>
      </c>
      <c r="BX32" s="66">
        <f>IFERROR(MROUND((BW32+(BW32*(IF(Grunnbeløpstabell!$G$1&lt;&gt;"Egendefinert årlig prisstigning",ATF!$S$13,VLOOKUP($BX$1,Grunnbeløpstabell!$A$2:$L$128,3,FALSE))/100)))/100,1)*100,0)</f>
        <v>2213900</v>
      </c>
      <c r="BY32" s="66">
        <f>IFERROR(MROUND((BX32+(BX32*(IF(Grunnbeløpstabell!$G$1&lt;&gt;"Egendefinert årlig prisstigning",ATF!$S$13,VLOOKUP($BY$1,Grunnbeløpstabell!$A$2:$L$128,3,FALSE))/100)))/100,1)*100,0)</f>
        <v>2284100</v>
      </c>
      <c r="BZ32" s="66">
        <f>IFERROR(MROUND((BY32+(BY32*(IF(Grunnbeløpstabell!$G$1&lt;&gt;"Egendefinert årlig prisstigning",ATF!$S$13,VLOOKUP($BZ$1,Grunnbeløpstabell!$A$2:$L$128,3,FALSE))/100)))/100,1)*100,0)</f>
        <v>2356500</v>
      </c>
      <c r="CA32" s="66">
        <f>IFERROR(MROUND((BZ32+(BZ32*(IF(Grunnbeløpstabell!$G$1&lt;&gt;"Egendefinert årlig prisstigning",ATF!$S$13,VLOOKUP($CA$1,Grunnbeløpstabell!$A$2:$L$128,3,FALSE))/100)))/100,1)*100,0)</f>
        <v>2431200</v>
      </c>
      <c r="CB32" s="66">
        <f>IFERROR(MROUND((CA32+(CA32*(IF(Grunnbeløpstabell!$G$1&lt;&gt;"Egendefinert årlig prisstigning",ATF!$S$13,VLOOKUP($CB$1,Grunnbeløpstabell!$A$2:$L$128,3,FALSE))/100)))/100,1)*100,0)</f>
        <v>2508300</v>
      </c>
      <c r="CC32" s="66">
        <f>IFERROR(MROUND((CB32+(CB32*(IF(Grunnbeløpstabell!$G$1&lt;&gt;"Egendefinert årlig prisstigning",ATF!$S$13,VLOOKUP($CC$1,Grunnbeløpstabell!$A$2:$L$128,3,FALSE))/100)))/100,1)*100,0)</f>
        <v>2587800</v>
      </c>
      <c r="CD32" s="66">
        <f>IFERROR(MROUND((CC32+(CC32*(IF(Grunnbeløpstabell!$G$1&lt;&gt;"Egendefinert årlig prisstigning",ATF!$S$13,VLOOKUP($CD$1,Grunnbeløpstabell!$A$2:$L$128,3,FALSE))/100)))/100,1)*100,0)</f>
        <v>2669800</v>
      </c>
      <c r="CE32" s="66">
        <f>IFERROR(MROUND((CD32+(CD32*(IF(Grunnbeløpstabell!$G$1&lt;&gt;"Egendefinert årlig prisstigning",ATF!$S$13,VLOOKUP($CE$1,Grunnbeløpstabell!$A$2:$L$128,3,FALSE))/100)))/100,1)*100,0)</f>
        <v>2754400</v>
      </c>
      <c r="CF32" s="66">
        <f>IFERROR(MROUND((CE32+(CE32*(IF(Grunnbeløpstabell!$G$1&lt;&gt;"Egendefinert årlig prisstigning",ATF!$S$13,VLOOKUP($CF$1,Grunnbeløpstabell!$A$2:$L$128,3,FALSE))/100)))/100,1)*100,0)</f>
        <v>2841700</v>
      </c>
      <c r="CG32" s="66">
        <f>IFERROR(MROUND((CF32+(CF32*(IF(Grunnbeløpstabell!$G$1&lt;&gt;"Egendefinert årlig prisstigning",ATF!$S$13,VLOOKUP($CG$1,Grunnbeløpstabell!$A$2:$L$128,3,FALSE))/100)))/100,1)*100,0)</f>
        <v>2931800</v>
      </c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</row>
    <row r="33" spans="1:147">
      <c r="A33" s="159">
        <v>50</v>
      </c>
      <c r="B33" s="160">
        <v>316100</v>
      </c>
      <c r="C33" s="215">
        <v>326100</v>
      </c>
      <c r="D33" s="160">
        <v>326100</v>
      </c>
      <c r="E33" s="215">
        <v>326100</v>
      </c>
      <c r="F33" s="160">
        <v>333300</v>
      </c>
      <c r="G33" s="215">
        <v>343600</v>
      </c>
      <c r="H33" s="160">
        <v>343600</v>
      </c>
      <c r="I33" s="215">
        <v>352500</v>
      </c>
      <c r="J33" s="160">
        <v>352500</v>
      </c>
      <c r="K33" s="215">
        <v>362900</v>
      </c>
      <c r="L33" s="160">
        <v>367800</v>
      </c>
      <c r="M33" s="215">
        <v>384900</v>
      </c>
      <c r="N33" s="160">
        <v>387500</v>
      </c>
      <c r="O33" s="215">
        <v>397200</v>
      </c>
      <c r="P33" s="160">
        <v>404600</v>
      </c>
      <c r="Q33" s="215">
        <v>416600</v>
      </c>
      <c r="R33" s="160">
        <v>421100</v>
      </c>
      <c r="S33" s="215">
        <v>429700</v>
      </c>
      <c r="T33" s="160">
        <v>430500</v>
      </c>
      <c r="U33" s="215">
        <v>435500</v>
      </c>
      <c r="V33" s="160">
        <v>436900</v>
      </c>
      <c r="W33" s="215">
        <v>442400</v>
      </c>
      <c r="X33" s="160">
        <v>449300</v>
      </c>
      <c r="Y33" s="215">
        <v>451700</v>
      </c>
      <c r="Z33" s="160">
        <v>461300</v>
      </c>
      <c r="AA33" s="215">
        <v>471300</v>
      </c>
      <c r="AB33" s="160">
        <v>502300</v>
      </c>
      <c r="AC33" s="66">
        <f>IFERROR(MROUND((AB33+(AB33*(IF(Grunnbeløpstabell!$G$1&lt;&gt;"Egendefinert årlig prisstigning",ATF!$S$13,VLOOKUP($AC$1,Grunnbeløpstabell!$A$2:$L$128,3,FALSE))/100)))/100,1)*100,0)</f>
        <v>518200</v>
      </c>
      <c r="AD33" s="66">
        <f>IFERROR(MROUND((AC33+(AC33*(IF(Grunnbeløpstabell!$G$1&lt;&gt;"Egendefinert årlig prisstigning",ATF!$S$13,VLOOKUP($AD$1,Grunnbeløpstabell!$A$2:$L$128,3,FALSE))/100)))/100,1)*100,0)</f>
        <v>534600</v>
      </c>
      <c r="AE33" s="66">
        <f>IFERROR(MROUND((AD33+(AD33*(IF(Grunnbeløpstabell!$G$1&lt;&gt;"Egendefinert årlig prisstigning",ATF!$S$13,VLOOKUP($AE$1,Grunnbeløpstabell!$A$2:$L$128,3,FALSE))/100)))/100,1)*100,0)</f>
        <v>551500</v>
      </c>
      <c r="AF33" s="66">
        <f>IFERROR(MROUND((AE33+(AE33*(IF(Grunnbeløpstabell!$G$1&lt;&gt;"Egendefinert årlig prisstigning",ATF!$S$13,VLOOKUP($AF$1,Grunnbeløpstabell!$A$2:$L$128,3,FALSE))/100)))/100,1)*100,0)</f>
        <v>569000</v>
      </c>
      <c r="AG33" s="66">
        <f>IFERROR(MROUND((AF33+(AF33*(IF(Grunnbeløpstabell!$G$1&lt;&gt;"Egendefinert årlig prisstigning",ATF!$S$13,VLOOKUP($AG$1,Grunnbeløpstabell!$A$2:$L$128,3,FALSE))/100)))/100,1)*100,0)</f>
        <v>587000</v>
      </c>
      <c r="AH33" s="66">
        <f>IFERROR(MROUND((AG33+(AG33*(IF(Grunnbeløpstabell!$G$1&lt;&gt;"Egendefinert årlig prisstigning",ATF!$S$13,VLOOKUP($AH$1,Grunnbeløpstabell!$A$2:$L$128,3,FALSE))/100)))/100,1)*100,0)</f>
        <v>605600</v>
      </c>
      <c r="AI33" s="66">
        <f>IFERROR(MROUND((AH33+(AH33*(IF(Grunnbeløpstabell!$G$1&lt;&gt;"Egendefinert årlig prisstigning",ATF!$S$13,VLOOKUP($AI$1,Grunnbeløpstabell!$A$2:$L$128,3,FALSE))/100)))/100,1)*100,0)</f>
        <v>624800</v>
      </c>
      <c r="AJ33" s="66">
        <f>IFERROR(MROUND((AI33+(AI33*(IF(Grunnbeløpstabell!$G$1&lt;&gt;"Egendefinert årlig prisstigning",ATF!$S$13,VLOOKUP($AJ$1,Grunnbeløpstabell!$A$2:$L$128,3,FALSE))/100)))/100,1)*100,0)</f>
        <v>644600</v>
      </c>
      <c r="AK33" s="66">
        <f>IFERROR(MROUND((AJ33+(AJ33*(IF(Grunnbeløpstabell!$G$1&lt;&gt;"Egendefinert årlig prisstigning",ATF!$S$13,VLOOKUP($AK$1,Grunnbeløpstabell!$A$2:$L$128,3,FALSE))/100)))/100,1)*100,0)</f>
        <v>665000</v>
      </c>
      <c r="AL33" s="66">
        <f>IFERROR(MROUND((AK33+(AK33*(IF(Grunnbeløpstabell!$G$1&lt;&gt;"Egendefinert årlig prisstigning",ATF!$S$13,VLOOKUP($AL$1,Grunnbeløpstabell!$A$2:$L$128,3,FALSE))/100)))/100,1)*100,0)</f>
        <v>686100</v>
      </c>
      <c r="AM33" s="66">
        <f>IFERROR(MROUND((AL33+(AL33*(IF(Grunnbeløpstabell!$G$1&lt;&gt;"Egendefinert årlig prisstigning",ATF!$S$13,VLOOKUP($AM$1,Grunnbeløpstabell!$A$2:$L$128,3,FALSE))/100)))/100,1)*100,0)</f>
        <v>707800</v>
      </c>
      <c r="AN33" s="66">
        <f>IFERROR(MROUND((AM33+(AM33*(IF(Grunnbeløpstabell!$G$1&lt;&gt;"Egendefinert årlig prisstigning",ATF!$S$13,VLOOKUP($AN$1,Grunnbeløpstabell!$A$2:$L$128,3,FALSE))/100)))/100,1)*100,0)</f>
        <v>730200</v>
      </c>
      <c r="AO33" s="66">
        <f>IFERROR(MROUND((AN33+(AN33*(IF(Grunnbeløpstabell!$G$1&lt;&gt;"Egendefinert årlig prisstigning",ATF!$S$13,VLOOKUP($AO$1,Grunnbeløpstabell!$A$2:$L$128,3,FALSE))/100)))/100,1)*100,0)</f>
        <v>753300</v>
      </c>
      <c r="AP33" s="66">
        <f>IFERROR(MROUND((AO33+(AO33*(IF(Grunnbeløpstabell!$G$1&lt;&gt;"Egendefinert årlig prisstigning",ATF!$S$13,VLOOKUP($AP$1,Grunnbeløpstabell!$A$2:$L$128,3,FALSE))/100)))/100,1)*100,0)</f>
        <v>777200</v>
      </c>
      <c r="AQ33" s="66">
        <f>IFERROR(MROUND((AP33+(AP33*(IF(Grunnbeløpstabell!$G$1&lt;&gt;"Egendefinert årlig prisstigning",ATF!$S$13,VLOOKUP($AQ$1,Grunnbeløpstabell!$A$2:$L$128,3,FALSE))/100)))/100,1)*100,0)</f>
        <v>801800</v>
      </c>
      <c r="AR33" s="66">
        <f>IFERROR(MROUND((AQ33+(AQ33*(IF(Grunnbeløpstabell!$G$1&lt;&gt;"Egendefinert årlig prisstigning",ATF!$S$13,VLOOKUP($AR$1,Grunnbeløpstabell!$A$2:$L$128,3,FALSE))/100)))/100,1)*100,0)</f>
        <v>827200</v>
      </c>
      <c r="AS33" s="66">
        <f>IFERROR(MROUND((AR33+(AR33*(IF(Grunnbeløpstabell!$G$1&lt;&gt;"Egendefinert årlig prisstigning",ATF!$S$13,VLOOKUP($AS$1,Grunnbeløpstabell!$A$2:$L$128,3,FALSE))/100)))/100,1)*100,0)</f>
        <v>853400</v>
      </c>
      <c r="AT33" s="66">
        <f>IFERROR(MROUND((AS33+(AS33*(IF(Grunnbeløpstabell!$G$1&lt;&gt;"Egendefinert årlig prisstigning",ATF!$S$13,VLOOKUP($AT$1,Grunnbeløpstabell!$A$2:$L$128,3,FALSE))/100)))/100,1)*100,0)</f>
        <v>880500</v>
      </c>
      <c r="AU33" s="66">
        <f>IFERROR(MROUND((AT33+(AT33*(IF(Grunnbeløpstabell!$G$1&lt;&gt;"Egendefinert årlig prisstigning",ATF!$S$13,VLOOKUP($AU$1,Grunnbeløpstabell!$A$2:$L$128,3,FALSE))/100)))/100,1)*100,0)</f>
        <v>908400</v>
      </c>
      <c r="AV33" s="66">
        <f>IFERROR(MROUND((AU33+(AU33*(IF(Grunnbeløpstabell!$G$1&lt;&gt;"Egendefinert årlig prisstigning",ATF!$S$13,VLOOKUP($AV$1,Grunnbeløpstabell!$A$2:$L$128,3,FALSE))/100)))/100,1)*100,0)</f>
        <v>937200</v>
      </c>
      <c r="AW33" s="66">
        <f>IFERROR(MROUND((AV33+(AV33*(IF(Grunnbeløpstabell!$G$1&lt;&gt;"Egendefinert årlig prisstigning",ATF!$S$13,VLOOKUP($AW$1,Grunnbeløpstabell!$A$2:$L$128,3,FALSE))/100)))/100,1)*100,0)</f>
        <v>966900</v>
      </c>
      <c r="AX33" s="66">
        <f>IFERROR(MROUND((AW33+(AW33*(IF(Grunnbeløpstabell!$G$1&lt;&gt;"Egendefinert årlig prisstigning",ATF!$S$13,VLOOKUP($AX$1,Grunnbeløpstabell!$A$2:$L$128,3,FALSE))/100)))/100,1)*100,0)</f>
        <v>997600</v>
      </c>
      <c r="AY33" s="66">
        <f>IFERROR(MROUND((AX33+(AX33*(IF(Grunnbeløpstabell!$G$1&lt;&gt;"Egendefinert årlig prisstigning",ATF!$S$13,VLOOKUP($AY$1,Grunnbeløpstabell!$A$2:$L$128,3,FALSE))/100)))/100,1)*100,0)</f>
        <v>1029200</v>
      </c>
      <c r="AZ33" s="66">
        <f>IFERROR(MROUND((AY33+(AY33*(IF(Grunnbeløpstabell!$G$1&lt;&gt;"Egendefinert årlig prisstigning",ATF!$S$13,VLOOKUP($AZ$1,Grunnbeløpstabell!$A$2:$L$128,3,FALSE))/100)))/100,1)*100,0)</f>
        <v>1061800</v>
      </c>
      <c r="BA33" s="66">
        <f>IFERROR(MROUND((AZ33+(AZ33*(IF(Grunnbeløpstabell!$G$1&lt;&gt;"Egendefinert årlig prisstigning",ATF!$S$13,VLOOKUP($BA$1,Grunnbeløpstabell!$A$2:$L$128,3,FALSE))/100)))/100,1)*100,0)</f>
        <v>1095500</v>
      </c>
      <c r="BB33" s="66">
        <f>IFERROR(MROUND((BA33+(BA33*(IF(Grunnbeløpstabell!$G$1&lt;&gt;"Egendefinert årlig prisstigning",ATF!$S$13,VLOOKUP($BB$1,Grunnbeløpstabell!$A$2:$L$128,3,FALSE))/100)))/100,1)*100,0)</f>
        <v>1130200</v>
      </c>
      <c r="BC33" s="66">
        <f>IFERROR(MROUND((BB33+(BB33*(IF(Grunnbeløpstabell!$G$1&lt;&gt;"Egendefinert årlig prisstigning",ATF!$S$13,VLOOKUP($BC$1,Grunnbeløpstabell!$A$2:$L$128,3,FALSE))/100)))/100,1)*100,0)</f>
        <v>1166000</v>
      </c>
      <c r="BD33" s="66">
        <f>IFERROR(MROUND((BC33+(BC33*(IF(Grunnbeløpstabell!$G$1&lt;&gt;"Egendefinert årlig prisstigning",ATF!$S$13,VLOOKUP($BD$1,Grunnbeløpstabell!$A$2:$L$128,3,FALSE))/100)))/100,1)*100,0)</f>
        <v>1203000</v>
      </c>
      <c r="BE33" s="66">
        <f>IFERROR(MROUND((BD33+(BD33*(IF(Grunnbeløpstabell!$G$1&lt;&gt;"Egendefinert årlig prisstigning",ATF!$S$13,VLOOKUP($BE$1,Grunnbeløpstabell!$A$2:$L$128,3,FALSE))/100)))/100,1)*100,0)</f>
        <v>1241100</v>
      </c>
      <c r="BF33" s="66">
        <f>IFERROR(MROUND((BE33+(BE33*(IF(Grunnbeløpstabell!$G$1&lt;&gt;"Egendefinert årlig prisstigning",ATF!$S$13,VLOOKUP($BF$1,Grunnbeløpstabell!$A$2:$L$128,3,FALSE))/100)))/100,1)*100,0)</f>
        <v>1280400</v>
      </c>
      <c r="BG33" s="66">
        <f>IFERROR(MROUND((BF33+(BF33*(IF(Grunnbeløpstabell!$G$1&lt;&gt;"Egendefinert årlig prisstigning",ATF!$S$13,VLOOKUP($BG$1,Grunnbeløpstabell!$A$2:$L$128,3,FALSE))/100)))/100,1)*100,0)</f>
        <v>1321000</v>
      </c>
      <c r="BH33" s="66">
        <f>IFERROR(MROUND((BG33+(BG33*(IF(Grunnbeløpstabell!$G$1&lt;&gt;"Egendefinert årlig prisstigning",ATF!$S$13,VLOOKUP($BH$1,Grunnbeløpstabell!$A$2:$L$128,3,FALSE))/100)))/100,1)*100,0)</f>
        <v>1362900</v>
      </c>
      <c r="BI33" s="66">
        <f>IFERROR(MROUND((BH33+(BH33*(IF(Grunnbeløpstabell!$G$1&lt;&gt;"Egendefinert årlig prisstigning",ATF!$S$13,VLOOKUP($BI$1,Grunnbeløpstabell!$A$2:$L$128,3,FALSE))/100)))/100,1)*100,0)</f>
        <v>1406100</v>
      </c>
      <c r="BJ33" s="66">
        <f>IFERROR(MROUND((BI33+(BI33*(IF(Grunnbeløpstabell!$G$1&lt;&gt;"Egendefinert årlig prisstigning",ATF!$S$13,VLOOKUP($BJ$1,Grunnbeløpstabell!$A$2:$L$128,3,FALSE))/100)))/100,1)*100,0)</f>
        <v>1450700</v>
      </c>
      <c r="BK33" s="66">
        <f>IFERROR(MROUND((BJ33+(BJ33*(IF(Grunnbeløpstabell!$G$1&lt;&gt;"Egendefinert årlig prisstigning",ATF!$S$13,VLOOKUP($BK$1,Grunnbeløpstabell!$A$2:$L$128,3,FALSE))/100)))/100,1)*100,0)</f>
        <v>1496700</v>
      </c>
      <c r="BL33" s="66">
        <f>IFERROR(MROUND((BK33+(BK33*(IF(Grunnbeløpstabell!$G$1&lt;&gt;"Egendefinert årlig prisstigning",ATF!$S$13,VLOOKUP($BL$1,Grunnbeløpstabell!$A$2:$L$128,3,FALSE))/100)))/100,1)*100,0)</f>
        <v>1544100</v>
      </c>
      <c r="BM33" s="66">
        <f>IFERROR(MROUND((BL33+(BL33*(IF(Grunnbeløpstabell!$G$1&lt;&gt;"Egendefinert årlig prisstigning",ATF!$S$13,VLOOKUP($BM$1,Grunnbeløpstabell!$A$2:$L$128,3,FALSE))/100)))/100,1)*100,0)</f>
        <v>1593000</v>
      </c>
      <c r="BN33" s="66">
        <f>IFERROR(MROUND((BM33+(BM33*(IF(Grunnbeløpstabell!$G$1&lt;&gt;"Egendefinert årlig prisstigning",ATF!$S$13,VLOOKUP($BN$1,Grunnbeløpstabell!$A$2:$L$128,3,FALSE))/100)))/100,1)*100,0)</f>
        <v>1643500</v>
      </c>
      <c r="BO33" s="66">
        <f>IFERROR(MROUND((BN33+(BN33*(IF(Grunnbeløpstabell!$G$1&lt;&gt;"Egendefinert årlig prisstigning",ATF!$S$13,VLOOKUP($BO$1,Grunnbeløpstabell!$A$2:$L$128,3,FALSE))/100)))/100,1)*100,0)</f>
        <v>1695600</v>
      </c>
      <c r="BP33" s="66">
        <f>IFERROR(MROUND((BO33+(BO33*(IF(Grunnbeløpstabell!$G$1&lt;&gt;"Egendefinert årlig prisstigning",ATF!$S$13,VLOOKUP($BP$1,Grunnbeløpstabell!$A$2:$L$128,3,FALSE))/100)))/100,1)*100,0)</f>
        <v>1749400</v>
      </c>
      <c r="BQ33" s="66">
        <f>IFERROR(MROUND((BP33+(BP33*(IF(Grunnbeløpstabell!$G$1&lt;&gt;"Egendefinert årlig prisstigning",ATF!$S$13,VLOOKUP($BQ$1,Grunnbeløpstabell!$A$2:$L$128,3,FALSE))/100)))/100,1)*100,0)</f>
        <v>1804900</v>
      </c>
      <c r="BR33" s="66">
        <f>IFERROR(MROUND((BQ33+(BQ33*(IF(Grunnbeløpstabell!$G$1&lt;&gt;"Egendefinert årlig prisstigning",ATF!$S$13,VLOOKUP($BR$1,Grunnbeløpstabell!$A$2:$L$128,3,FALSE))/100)))/100,1)*100,0)</f>
        <v>1862100</v>
      </c>
      <c r="BS33" s="66">
        <f>IFERROR(MROUND((BR33+(BR33*(IF(Grunnbeløpstabell!$G$1&lt;&gt;"Egendefinert årlig prisstigning",ATF!$S$13,VLOOKUP($BS$1,Grunnbeløpstabell!$A$2:$L$128,3,FALSE))/100)))/100,1)*100,0)</f>
        <v>1921100</v>
      </c>
      <c r="BT33" s="66">
        <f>IFERROR(MROUND((BS33+(BS33*(IF(Grunnbeløpstabell!$G$1&lt;&gt;"Egendefinert årlig prisstigning",ATF!$S$13,VLOOKUP($BT$1,Grunnbeløpstabell!$A$2:$L$128,3,FALSE))/100)))/100,1)*100,0)</f>
        <v>1982000</v>
      </c>
      <c r="BU33" s="66">
        <f>IFERROR(MROUND((BT33+(BT33*(IF(Grunnbeløpstabell!$G$1&lt;&gt;"Egendefinert årlig prisstigning",ATF!$S$13,VLOOKUP($BU$1,Grunnbeløpstabell!$A$2:$L$128,3,FALSE))/100)))/100,1)*100,0)</f>
        <v>2044800</v>
      </c>
      <c r="BV33" s="66">
        <f>IFERROR(MROUND((BU33+(BU33*(IF(Grunnbeløpstabell!$G$1&lt;&gt;"Egendefinert årlig prisstigning",ATF!$S$13,VLOOKUP($BV$1,Grunnbeløpstabell!$A$2:$L$128,3,FALSE))/100)))/100,1)*100,0)</f>
        <v>2109600</v>
      </c>
      <c r="BW33" s="66">
        <f>IFERROR(MROUND((BV33+(BV33*(IF(Grunnbeløpstabell!$G$1&lt;&gt;"Egendefinert årlig prisstigning",ATF!$S$13,VLOOKUP($BW$1,Grunnbeløpstabell!$A$2:$L$128,3,FALSE))/100)))/100,1)*100,0)</f>
        <v>2176500</v>
      </c>
      <c r="BX33" s="66">
        <f>IFERROR(MROUND((BW33+(BW33*(IF(Grunnbeløpstabell!$G$1&lt;&gt;"Egendefinert årlig prisstigning",ATF!$S$13,VLOOKUP($BX$1,Grunnbeløpstabell!$A$2:$L$128,3,FALSE))/100)))/100,1)*100,0)</f>
        <v>2245500</v>
      </c>
      <c r="BY33" s="66">
        <f>IFERROR(MROUND((BX33+(BX33*(IF(Grunnbeløpstabell!$G$1&lt;&gt;"Egendefinert årlig prisstigning",ATF!$S$13,VLOOKUP($BY$1,Grunnbeløpstabell!$A$2:$L$128,3,FALSE))/100)))/100,1)*100,0)</f>
        <v>2316700</v>
      </c>
      <c r="BZ33" s="66">
        <f>IFERROR(MROUND((BY33+(BY33*(IF(Grunnbeløpstabell!$G$1&lt;&gt;"Egendefinert årlig prisstigning",ATF!$S$13,VLOOKUP($BZ$1,Grunnbeløpstabell!$A$2:$L$128,3,FALSE))/100)))/100,1)*100,0)</f>
        <v>2390100</v>
      </c>
      <c r="CA33" s="66">
        <f>IFERROR(MROUND((BZ33+(BZ33*(IF(Grunnbeløpstabell!$G$1&lt;&gt;"Egendefinert årlig prisstigning",ATF!$S$13,VLOOKUP($CA$1,Grunnbeløpstabell!$A$2:$L$128,3,FALSE))/100)))/100,1)*100,0)</f>
        <v>2465900</v>
      </c>
      <c r="CB33" s="66">
        <f>IFERROR(MROUND((CA33+(CA33*(IF(Grunnbeløpstabell!$G$1&lt;&gt;"Egendefinert årlig prisstigning",ATF!$S$13,VLOOKUP($CB$1,Grunnbeløpstabell!$A$2:$L$128,3,FALSE))/100)))/100,1)*100,0)</f>
        <v>2544100</v>
      </c>
      <c r="CC33" s="66">
        <f>IFERROR(MROUND((CB33+(CB33*(IF(Grunnbeløpstabell!$G$1&lt;&gt;"Egendefinert årlig prisstigning",ATF!$S$13,VLOOKUP($CC$1,Grunnbeløpstabell!$A$2:$L$128,3,FALSE))/100)))/100,1)*100,0)</f>
        <v>2624700</v>
      </c>
      <c r="CD33" s="66">
        <f>IFERROR(MROUND((CC33+(CC33*(IF(Grunnbeløpstabell!$G$1&lt;&gt;"Egendefinert årlig prisstigning",ATF!$S$13,VLOOKUP($CD$1,Grunnbeløpstabell!$A$2:$L$128,3,FALSE))/100)))/100,1)*100,0)</f>
        <v>2707900</v>
      </c>
      <c r="CE33" s="66">
        <f>IFERROR(MROUND((CD33+(CD33*(IF(Grunnbeløpstabell!$G$1&lt;&gt;"Egendefinert årlig prisstigning",ATF!$S$13,VLOOKUP($CE$1,Grunnbeløpstabell!$A$2:$L$128,3,FALSE))/100)))/100,1)*100,0)</f>
        <v>2793700</v>
      </c>
      <c r="CF33" s="66">
        <f>IFERROR(MROUND((CE33+(CE33*(IF(Grunnbeløpstabell!$G$1&lt;&gt;"Egendefinert årlig prisstigning",ATF!$S$13,VLOOKUP($CF$1,Grunnbeløpstabell!$A$2:$L$128,3,FALSE))/100)))/100,1)*100,0)</f>
        <v>2882300</v>
      </c>
      <c r="CG33" s="66">
        <f>IFERROR(MROUND((CF33+(CF33*(IF(Grunnbeløpstabell!$G$1&lt;&gt;"Egendefinert årlig prisstigning",ATF!$S$13,VLOOKUP($CG$1,Grunnbeløpstabell!$A$2:$L$128,3,FALSE))/100)))/100,1)*100,0)</f>
        <v>2973700</v>
      </c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</row>
    <row r="34" spans="1:147">
      <c r="A34" s="159">
        <v>51</v>
      </c>
      <c r="B34" s="160">
        <v>321900</v>
      </c>
      <c r="C34" s="215">
        <v>331900</v>
      </c>
      <c r="D34" s="160">
        <v>331900</v>
      </c>
      <c r="E34" s="215">
        <v>331900</v>
      </c>
      <c r="F34" s="160">
        <v>339100</v>
      </c>
      <c r="G34" s="215">
        <v>349600</v>
      </c>
      <c r="H34" s="160">
        <v>349600</v>
      </c>
      <c r="I34" s="215">
        <v>358700</v>
      </c>
      <c r="J34" s="160">
        <v>358700</v>
      </c>
      <c r="K34" s="215">
        <v>369300</v>
      </c>
      <c r="L34" s="160">
        <v>374300</v>
      </c>
      <c r="M34" s="215">
        <v>391700</v>
      </c>
      <c r="N34" s="160">
        <v>394400</v>
      </c>
      <c r="O34" s="215">
        <v>404100</v>
      </c>
      <c r="P34" s="160">
        <v>411400</v>
      </c>
      <c r="Q34" s="215">
        <v>423400</v>
      </c>
      <c r="R34" s="160">
        <v>427900</v>
      </c>
      <c r="S34" s="215">
        <v>436600</v>
      </c>
      <c r="T34" s="160">
        <v>437400</v>
      </c>
      <c r="U34" s="215">
        <v>442400</v>
      </c>
      <c r="V34" s="160">
        <v>443900</v>
      </c>
      <c r="W34" s="215">
        <v>449400</v>
      </c>
      <c r="X34" s="160">
        <v>456400</v>
      </c>
      <c r="Y34" s="215">
        <v>458900</v>
      </c>
      <c r="Z34" s="160">
        <v>468300</v>
      </c>
      <c r="AA34" s="215">
        <v>478300</v>
      </c>
      <c r="AB34" s="160">
        <v>509300</v>
      </c>
      <c r="AC34" s="66">
        <f>IFERROR(MROUND((AB34+(AB34*(IF(Grunnbeløpstabell!$G$1&lt;&gt;"Egendefinert årlig prisstigning",ATF!$S$13,VLOOKUP($AC$1,Grunnbeløpstabell!$A$2:$L$128,3,FALSE))/100)))/100,1)*100,0)</f>
        <v>525400</v>
      </c>
      <c r="AD34" s="66">
        <f>IFERROR(MROUND((AC34+(AC34*(IF(Grunnbeløpstabell!$G$1&lt;&gt;"Egendefinert årlig prisstigning",ATF!$S$13,VLOOKUP($AD$1,Grunnbeløpstabell!$A$2:$L$128,3,FALSE))/100)))/100,1)*100,0)</f>
        <v>542100</v>
      </c>
      <c r="AE34" s="66">
        <f>IFERROR(MROUND((AD34+(AD34*(IF(Grunnbeløpstabell!$G$1&lt;&gt;"Egendefinert årlig prisstigning",ATF!$S$13,VLOOKUP($AE$1,Grunnbeløpstabell!$A$2:$L$128,3,FALSE))/100)))/100,1)*100,0)</f>
        <v>559300</v>
      </c>
      <c r="AF34" s="66">
        <f>IFERROR(MROUND((AE34+(AE34*(IF(Grunnbeløpstabell!$G$1&lt;&gt;"Egendefinert årlig prisstigning",ATF!$S$13,VLOOKUP($AF$1,Grunnbeløpstabell!$A$2:$L$128,3,FALSE))/100)))/100,1)*100,0)</f>
        <v>577000</v>
      </c>
      <c r="AG34" s="66">
        <f>IFERROR(MROUND((AF34+(AF34*(IF(Grunnbeløpstabell!$G$1&lt;&gt;"Egendefinert årlig prisstigning",ATF!$S$13,VLOOKUP($AG$1,Grunnbeløpstabell!$A$2:$L$128,3,FALSE))/100)))/100,1)*100,0)</f>
        <v>595300</v>
      </c>
      <c r="AH34" s="66">
        <f>IFERROR(MROUND((AG34+(AG34*(IF(Grunnbeløpstabell!$G$1&lt;&gt;"Egendefinert årlig prisstigning",ATF!$S$13,VLOOKUP($AH$1,Grunnbeløpstabell!$A$2:$L$128,3,FALSE))/100)))/100,1)*100,0)</f>
        <v>614200</v>
      </c>
      <c r="AI34" s="66">
        <f>IFERROR(MROUND((AH34+(AH34*(IF(Grunnbeløpstabell!$G$1&lt;&gt;"Egendefinert årlig prisstigning",ATF!$S$13,VLOOKUP($AI$1,Grunnbeløpstabell!$A$2:$L$128,3,FALSE))/100)))/100,1)*100,0)</f>
        <v>633700</v>
      </c>
      <c r="AJ34" s="66">
        <f>IFERROR(MROUND((AI34+(AI34*(IF(Grunnbeløpstabell!$G$1&lt;&gt;"Egendefinert årlig prisstigning",ATF!$S$13,VLOOKUP($AJ$1,Grunnbeløpstabell!$A$2:$L$128,3,FALSE))/100)))/100,1)*100,0)</f>
        <v>653800</v>
      </c>
      <c r="AK34" s="66">
        <f>IFERROR(MROUND((AJ34+(AJ34*(IF(Grunnbeløpstabell!$G$1&lt;&gt;"Egendefinert årlig prisstigning",ATF!$S$13,VLOOKUP($AK$1,Grunnbeløpstabell!$A$2:$L$128,3,FALSE))/100)))/100,1)*100,0)</f>
        <v>674500</v>
      </c>
      <c r="AL34" s="66">
        <f>IFERROR(MROUND((AK34+(AK34*(IF(Grunnbeløpstabell!$G$1&lt;&gt;"Egendefinert årlig prisstigning",ATF!$S$13,VLOOKUP($AL$1,Grunnbeløpstabell!$A$2:$L$128,3,FALSE))/100)))/100,1)*100,0)</f>
        <v>695900</v>
      </c>
      <c r="AM34" s="66">
        <f>IFERROR(MROUND((AL34+(AL34*(IF(Grunnbeløpstabell!$G$1&lt;&gt;"Egendefinert årlig prisstigning",ATF!$S$13,VLOOKUP($AM$1,Grunnbeløpstabell!$A$2:$L$128,3,FALSE))/100)))/100,1)*100,0)</f>
        <v>718000</v>
      </c>
      <c r="AN34" s="66">
        <f>IFERROR(MROUND((AM34+(AM34*(IF(Grunnbeløpstabell!$G$1&lt;&gt;"Egendefinert årlig prisstigning",ATF!$S$13,VLOOKUP($AN$1,Grunnbeløpstabell!$A$2:$L$128,3,FALSE))/100)))/100,1)*100,0)</f>
        <v>740800</v>
      </c>
      <c r="AO34" s="66">
        <f>IFERROR(MROUND((AN34+(AN34*(IF(Grunnbeløpstabell!$G$1&lt;&gt;"Egendefinert årlig prisstigning",ATF!$S$13,VLOOKUP($AO$1,Grunnbeløpstabell!$A$2:$L$128,3,FALSE))/100)))/100,1)*100,0)</f>
        <v>764300</v>
      </c>
      <c r="AP34" s="66">
        <f>IFERROR(MROUND((AO34+(AO34*(IF(Grunnbeløpstabell!$G$1&lt;&gt;"Egendefinert årlig prisstigning",ATF!$S$13,VLOOKUP($AP$1,Grunnbeløpstabell!$A$2:$L$128,3,FALSE))/100)))/100,1)*100,0)</f>
        <v>788500</v>
      </c>
      <c r="AQ34" s="66">
        <f>IFERROR(MROUND((AP34+(AP34*(IF(Grunnbeløpstabell!$G$1&lt;&gt;"Egendefinert årlig prisstigning",ATF!$S$13,VLOOKUP($AQ$1,Grunnbeløpstabell!$A$2:$L$128,3,FALSE))/100)))/100,1)*100,0)</f>
        <v>813500</v>
      </c>
      <c r="AR34" s="66">
        <f>IFERROR(MROUND((AQ34+(AQ34*(IF(Grunnbeløpstabell!$G$1&lt;&gt;"Egendefinert årlig prisstigning",ATF!$S$13,VLOOKUP($AR$1,Grunnbeløpstabell!$A$2:$L$128,3,FALSE))/100)))/100,1)*100,0)</f>
        <v>839300</v>
      </c>
      <c r="AS34" s="66">
        <f>IFERROR(MROUND((AR34+(AR34*(IF(Grunnbeløpstabell!$G$1&lt;&gt;"Egendefinert årlig prisstigning",ATF!$S$13,VLOOKUP($AS$1,Grunnbeløpstabell!$A$2:$L$128,3,FALSE))/100)))/100,1)*100,0)</f>
        <v>865900</v>
      </c>
      <c r="AT34" s="66">
        <f>IFERROR(MROUND((AS34+(AS34*(IF(Grunnbeløpstabell!$G$1&lt;&gt;"Egendefinert årlig prisstigning",ATF!$S$13,VLOOKUP($AT$1,Grunnbeløpstabell!$A$2:$L$128,3,FALSE))/100)))/100,1)*100,0)</f>
        <v>893300</v>
      </c>
      <c r="AU34" s="66">
        <f>IFERROR(MROUND((AT34+(AT34*(IF(Grunnbeløpstabell!$G$1&lt;&gt;"Egendefinert årlig prisstigning",ATF!$S$13,VLOOKUP($AU$1,Grunnbeløpstabell!$A$2:$L$128,3,FALSE))/100)))/100,1)*100,0)</f>
        <v>921600</v>
      </c>
      <c r="AV34" s="66">
        <f>IFERROR(MROUND((AU34+(AU34*(IF(Grunnbeløpstabell!$G$1&lt;&gt;"Egendefinert årlig prisstigning",ATF!$S$13,VLOOKUP($AV$1,Grunnbeløpstabell!$A$2:$L$128,3,FALSE))/100)))/100,1)*100,0)</f>
        <v>950800</v>
      </c>
      <c r="AW34" s="66">
        <f>IFERROR(MROUND((AV34+(AV34*(IF(Grunnbeløpstabell!$G$1&lt;&gt;"Egendefinert årlig prisstigning",ATF!$S$13,VLOOKUP($AW$1,Grunnbeløpstabell!$A$2:$L$128,3,FALSE))/100)))/100,1)*100,0)</f>
        <v>980900</v>
      </c>
      <c r="AX34" s="66">
        <f>IFERROR(MROUND((AW34+(AW34*(IF(Grunnbeløpstabell!$G$1&lt;&gt;"Egendefinert årlig prisstigning",ATF!$S$13,VLOOKUP($AX$1,Grunnbeløpstabell!$A$2:$L$128,3,FALSE))/100)))/100,1)*100,0)</f>
        <v>1012000</v>
      </c>
      <c r="AY34" s="66">
        <f>IFERROR(MROUND((AX34+(AX34*(IF(Grunnbeløpstabell!$G$1&lt;&gt;"Egendefinert årlig prisstigning",ATF!$S$13,VLOOKUP($AY$1,Grunnbeløpstabell!$A$2:$L$128,3,FALSE))/100)))/100,1)*100,0)</f>
        <v>1044100</v>
      </c>
      <c r="AZ34" s="66">
        <f>IFERROR(MROUND((AY34+(AY34*(IF(Grunnbeløpstabell!$G$1&lt;&gt;"Egendefinert årlig prisstigning",ATF!$S$13,VLOOKUP($AZ$1,Grunnbeløpstabell!$A$2:$L$128,3,FALSE))/100)))/100,1)*100,0)</f>
        <v>1077200</v>
      </c>
      <c r="BA34" s="66">
        <f>IFERROR(MROUND((AZ34+(AZ34*(IF(Grunnbeløpstabell!$G$1&lt;&gt;"Egendefinert årlig prisstigning",ATF!$S$13,VLOOKUP($BA$1,Grunnbeløpstabell!$A$2:$L$128,3,FALSE))/100)))/100,1)*100,0)</f>
        <v>1111300</v>
      </c>
      <c r="BB34" s="66">
        <f>IFERROR(MROUND((BA34+(BA34*(IF(Grunnbeløpstabell!$G$1&lt;&gt;"Egendefinert årlig prisstigning",ATF!$S$13,VLOOKUP($BB$1,Grunnbeløpstabell!$A$2:$L$128,3,FALSE))/100)))/100,1)*100,0)</f>
        <v>1146500</v>
      </c>
      <c r="BC34" s="66">
        <f>IFERROR(MROUND((BB34+(BB34*(IF(Grunnbeløpstabell!$G$1&lt;&gt;"Egendefinert årlig prisstigning",ATF!$S$13,VLOOKUP($BC$1,Grunnbeløpstabell!$A$2:$L$128,3,FALSE))/100)))/100,1)*100,0)</f>
        <v>1182800</v>
      </c>
      <c r="BD34" s="66">
        <f>IFERROR(MROUND((BC34+(BC34*(IF(Grunnbeløpstabell!$G$1&lt;&gt;"Egendefinert årlig prisstigning",ATF!$S$13,VLOOKUP($BD$1,Grunnbeløpstabell!$A$2:$L$128,3,FALSE))/100)))/100,1)*100,0)</f>
        <v>1220300</v>
      </c>
      <c r="BE34" s="66">
        <f>IFERROR(MROUND((BD34+(BD34*(IF(Grunnbeløpstabell!$G$1&lt;&gt;"Egendefinert årlig prisstigning",ATF!$S$13,VLOOKUP($BE$1,Grunnbeløpstabell!$A$2:$L$128,3,FALSE))/100)))/100,1)*100,0)</f>
        <v>1259000</v>
      </c>
      <c r="BF34" s="66">
        <f>IFERROR(MROUND((BE34+(BE34*(IF(Grunnbeløpstabell!$G$1&lt;&gt;"Egendefinert årlig prisstigning",ATF!$S$13,VLOOKUP($BF$1,Grunnbeløpstabell!$A$2:$L$128,3,FALSE))/100)))/100,1)*100,0)</f>
        <v>1298900</v>
      </c>
      <c r="BG34" s="66">
        <f>IFERROR(MROUND((BF34+(BF34*(IF(Grunnbeløpstabell!$G$1&lt;&gt;"Egendefinert årlig prisstigning",ATF!$S$13,VLOOKUP($BG$1,Grunnbeløpstabell!$A$2:$L$128,3,FALSE))/100)))/100,1)*100,0)</f>
        <v>1340100</v>
      </c>
      <c r="BH34" s="66">
        <f>IFERROR(MROUND((BG34+(BG34*(IF(Grunnbeløpstabell!$G$1&lt;&gt;"Egendefinert årlig prisstigning",ATF!$S$13,VLOOKUP($BH$1,Grunnbeløpstabell!$A$2:$L$128,3,FALSE))/100)))/100,1)*100,0)</f>
        <v>1382600</v>
      </c>
      <c r="BI34" s="66">
        <f>IFERROR(MROUND((BH34+(BH34*(IF(Grunnbeløpstabell!$G$1&lt;&gt;"Egendefinert årlig prisstigning",ATF!$S$13,VLOOKUP($BI$1,Grunnbeløpstabell!$A$2:$L$128,3,FALSE))/100)))/100,1)*100,0)</f>
        <v>1426400</v>
      </c>
      <c r="BJ34" s="66">
        <f>IFERROR(MROUND((BI34+(BI34*(IF(Grunnbeløpstabell!$G$1&lt;&gt;"Egendefinert årlig prisstigning",ATF!$S$13,VLOOKUP($BJ$1,Grunnbeløpstabell!$A$2:$L$128,3,FALSE))/100)))/100,1)*100,0)</f>
        <v>1471600</v>
      </c>
      <c r="BK34" s="66">
        <f>IFERROR(MROUND((BJ34+(BJ34*(IF(Grunnbeløpstabell!$G$1&lt;&gt;"Egendefinert årlig prisstigning",ATF!$S$13,VLOOKUP($BK$1,Grunnbeløpstabell!$A$2:$L$128,3,FALSE))/100)))/100,1)*100,0)</f>
        <v>1518200</v>
      </c>
      <c r="BL34" s="66">
        <f>IFERROR(MROUND((BK34+(BK34*(IF(Grunnbeløpstabell!$G$1&lt;&gt;"Egendefinert årlig prisstigning",ATF!$S$13,VLOOKUP($BL$1,Grunnbeløpstabell!$A$2:$L$128,3,FALSE))/100)))/100,1)*100,0)</f>
        <v>1566300</v>
      </c>
      <c r="BM34" s="66">
        <f>IFERROR(MROUND((BL34+(BL34*(IF(Grunnbeløpstabell!$G$1&lt;&gt;"Egendefinert årlig prisstigning",ATF!$S$13,VLOOKUP($BM$1,Grunnbeløpstabell!$A$2:$L$128,3,FALSE))/100)))/100,1)*100,0)</f>
        <v>1616000</v>
      </c>
      <c r="BN34" s="66">
        <f>IFERROR(MROUND((BM34+(BM34*(IF(Grunnbeløpstabell!$G$1&lt;&gt;"Egendefinert årlig prisstigning",ATF!$S$13,VLOOKUP($BN$1,Grunnbeløpstabell!$A$2:$L$128,3,FALSE))/100)))/100,1)*100,0)</f>
        <v>1667200</v>
      </c>
      <c r="BO34" s="66">
        <f>IFERROR(MROUND((BN34+(BN34*(IF(Grunnbeløpstabell!$G$1&lt;&gt;"Egendefinert årlig prisstigning",ATF!$S$13,VLOOKUP($BO$1,Grunnbeløpstabell!$A$2:$L$128,3,FALSE))/100)))/100,1)*100,0)</f>
        <v>1720100</v>
      </c>
      <c r="BP34" s="66">
        <f>IFERROR(MROUND((BO34+(BO34*(IF(Grunnbeløpstabell!$G$1&lt;&gt;"Egendefinert årlig prisstigning",ATF!$S$13,VLOOKUP($BP$1,Grunnbeløpstabell!$A$2:$L$128,3,FALSE))/100)))/100,1)*100,0)</f>
        <v>1774600</v>
      </c>
      <c r="BQ34" s="66">
        <f>IFERROR(MROUND((BP34+(BP34*(IF(Grunnbeløpstabell!$G$1&lt;&gt;"Egendefinert årlig prisstigning",ATF!$S$13,VLOOKUP($BQ$1,Grunnbeløpstabell!$A$2:$L$128,3,FALSE))/100)))/100,1)*100,0)</f>
        <v>1830900</v>
      </c>
      <c r="BR34" s="66">
        <f>IFERROR(MROUND((BQ34+(BQ34*(IF(Grunnbeløpstabell!$G$1&lt;&gt;"Egendefinert årlig prisstigning",ATF!$S$13,VLOOKUP($BR$1,Grunnbeløpstabell!$A$2:$L$128,3,FALSE))/100)))/100,1)*100,0)</f>
        <v>1888900</v>
      </c>
      <c r="BS34" s="66">
        <f>IFERROR(MROUND((BR34+(BR34*(IF(Grunnbeløpstabell!$G$1&lt;&gt;"Egendefinert årlig prisstigning",ATF!$S$13,VLOOKUP($BS$1,Grunnbeløpstabell!$A$2:$L$128,3,FALSE))/100)))/100,1)*100,0)</f>
        <v>1948800</v>
      </c>
      <c r="BT34" s="66">
        <f>IFERROR(MROUND((BS34+(BS34*(IF(Grunnbeløpstabell!$G$1&lt;&gt;"Egendefinert årlig prisstigning",ATF!$S$13,VLOOKUP($BT$1,Grunnbeløpstabell!$A$2:$L$128,3,FALSE))/100)))/100,1)*100,0)</f>
        <v>2010600</v>
      </c>
      <c r="BU34" s="66">
        <f>IFERROR(MROUND((BT34+(BT34*(IF(Grunnbeløpstabell!$G$1&lt;&gt;"Egendefinert årlig prisstigning",ATF!$S$13,VLOOKUP($BU$1,Grunnbeløpstabell!$A$2:$L$128,3,FALSE))/100)))/100,1)*100,0)</f>
        <v>2074300</v>
      </c>
      <c r="BV34" s="66">
        <f>IFERROR(MROUND((BU34+(BU34*(IF(Grunnbeløpstabell!$G$1&lt;&gt;"Egendefinert årlig prisstigning",ATF!$S$13,VLOOKUP($BV$1,Grunnbeløpstabell!$A$2:$L$128,3,FALSE))/100)))/100,1)*100,0)</f>
        <v>2140100</v>
      </c>
      <c r="BW34" s="66">
        <f>IFERROR(MROUND((BV34+(BV34*(IF(Grunnbeløpstabell!$G$1&lt;&gt;"Egendefinert årlig prisstigning",ATF!$S$13,VLOOKUP($BW$1,Grunnbeløpstabell!$A$2:$L$128,3,FALSE))/100)))/100,1)*100,0)</f>
        <v>2207900</v>
      </c>
      <c r="BX34" s="66">
        <f>IFERROR(MROUND((BW34+(BW34*(IF(Grunnbeløpstabell!$G$1&lt;&gt;"Egendefinert årlig prisstigning",ATF!$S$13,VLOOKUP($BX$1,Grunnbeløpstabell!$A$2:$L$128,3,FALSE))/100)))/100,1)*100,0)</f>
        <v>2277900</v>
      </c>
      <c r="BY34" s="66">
        <f>IFERROR(MROUND((BX34+(BX34*(IF(Grunnbeløpstabell!$G$1&lt;&gt;"Egendefinert årlig prisstigning",ATF!$S$13,VLOOKUP($BY$1,Grunnbeløpstabell!$A$2:$L$128,3,FALSE))/100)))/100,1)*100,0)</f>
        <v>2350100</v>
      </c>
      <c r="BZ34" s="66">
        <f>IFERROR(MROUND((BY34+(BY34*(IF(Grunnbeløpstabell!$G$1&lt;&gt;"Egendefinert årlig prisstigning",ATF!$S$13,VLOOKUP($BZ$1,Grunnbeløpstabell!$A$2:$L$128,3,FALSE))/100)))/100,1)*100,0)</f>
        <v>2424600</v>
      </c>
      <c r="CA34" s="66">
        <f>IFERROR(MROUND((BZ34+(BZ34*(IF(Grunnbeløpstabell!$G$1&lt;&gt;"Egendefinert årlig prisstigning",ATF!$S$13,VLOOKUP($CA$1,Grunnbeløpstabell!$A$2:$L$128,3,FALSE))/100)))/100,1)*100,0)</f>
        <v>2501500</v>
      </c>
      <c r="CB34" s="66">
        <f>IFERROR(MROUND((CA34+(CA34*(IF(Grunnbeløpstabell!$G$1&lt;&gt;"Egendefinert årlig prisstigning",ATF!$S$13,VLOOKUP($CB$1,Grunnbeløpstabell!$A$2:$L$128,3,FALSE))/100)))/100,1)*100,0)</f>
        <v>2580800</v>
      </c>
      <c r="CC34" s="66">
        <f>IFERROR(MROUND((CB34+(CB34*(IF(Grunnbeløpstabell!$G$1&lt;&gt;"Egendefinert årlig prisstigning",ATF!$S$13,VLOOKUP($CC$1,Grunnbeløpstabell!$A$2:$L$128,3,FALSE))/100)))/100,1)*100,0)</f>
        <v>2662600</v>
      </c>
      <c r="CD34" s="66">
        <f>IFERROR(MROUND((CC34+(CC34*(IF(Grunnbeløpstabell!$G$1&lt;&gt;"Egendefinert årlig prisstigning",ATF!$S$13,VLOOKUP($CD$1,Grunnbeløpstabell!$A$2:$L$128,3,FALSE))/100)))/100,1)*100,0)</f>
        <v>2747000</v>
      </c>
      <c r="CE34" s="66">
        <f>IFERROR(MROUND((CD34+(CD34*(IF(Grunnbeløpstabell!$G$1&lt;&gt;"Egendefinert årlig prisstigning",ATF!$S$13,VLOOKUP($CE$1,Grunnbeløpstabell!$A$2:$L$128,3,FALSE))/100)))/100,1)*100,0)</f>
        <v>2834100</v>
      </c>
      <c r="CF34" s="66">
        <f>IFERROR(MROUND((CE34+(CE34*(IF(Grunnbeløpstabell!$G$1&lt;&gt;"Egendefinert årlig prisstigning",ATF!$S$13,VLOOKUP($CF$1,Grunnbeløpstabell!$A$2:$L$128,3,FALSE))/100)))/100,1)*100,0)</f>
        <v>2923900</v>
      </c>
      <c r="CG34" s="66">
        <f>IFERROR(MROUND((CF34+(CF34*(IF(Grunnbeløpstabell!$G$1&lt;&gt;"Egendefinert årlig prisstigning",ATF!$S$13,VLOOKUP($CG$1,Grunnbeløpstabell!$A$2:$L$128,3,FALSE))/100)))/100,1)*100,0)</f>
        <v>3016600</v>
      </c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</row>
    <row r="35" spans="1:147">
      <c r="A35" s="159">
        <v>52</v>
      </c>
      <c r="B35" s="160">
        <v>328000</v>
      </c>
      <c r="C35" s="215">
        <v>338000</v>
      </c>
      <c r="D35" s="160">
        <v>338000</v>
      </c>
      <c r="E35" s="215">
        <v>338000</v>
      </c>
      <c r="F35" s="160">
        <v>345200</v>
      </c>
      <c r="G35" s="215">
        <v>355900</v>
      </c>
      <c r="H35" s="160">
        <v>355900</v>
      </c>
      <c r="I35" s="215">
        <v>365200</v>
      </c>
      <c r="J35" s="160">
        <v>365200</v>
      </c>
      <c r="K35" s="215">
        <v>376000</v>
      </c>
      <c r="L35" s="160">
        <v>381100</v>
      </c>
      <c r="M35" s="215">
        <v>398800</v>
      </c>
      <c r="N35" s="160">
        <v>401500</v>
      </c>
      <c r="O35" s="215">
        <v>411200</v>
      </c>
      <c r="P35" s="160">
        <v>418500</v>
      </c>
      <c r="Q35" s="215">
        <v>430500</v>
      </c>
      <c r="R35" s="160">
        <v>435100</v>
      </c>
      <c r="S35" s="215">
        <v>443900</v>
      </c>
      <c r="T35" s="160">
        <v>444700</v>
      </c>
      <c r="U35" s="215">
        <v>449800</v>
      </c>
      <c r="V35" s="160">
        <v>451300</v>
      </c>
      <c r="W35" s="215">
        <v>456900</v>
      </c>
      <c r="X35" s="160">
        <v>464000</v>
      </c>
      <c r="Y35" s="215">
        <v>466500</v>
      </c>
      <c r="Z35" s="160">
        <v>475800</v>
      </c>
      <c r="AA35" s="215">
        <v>485800</v>
      </c>
      <c r="AB35" s="160">
        <v>516800</v>
      </c>
      <c r="AC35" s="66">
        <f>IFERROR(MROUND((AB35+(AB35*(IF(Grunnbeløpstabell!$G$1&lt;&gt;"Egendefinert årlig prisstigning",ATF!$S$13,VLOOKUP($AC$1,Grunnbeløpstabell!$A$2:$L$128,3,FALSE))/100)))/100,1)*100,0)</f>
        <v>533200</v>
      </c>
      <c r="AD35" s="66">
        <f>IFERROR(MROUND((AC35+(AC35*(IF(Grunnbeløpstabell!$G$1&lt;&gt;"Egendefinert årlig prisstigning",ATF!$S$13,VLOOKUP($AD$1,Grunnbeløpstabell!$A$2:$L$128,3,FALSE))/100)))/100,1)*100,0)</f>
        <v>550100</v>
      </c>
      <c r="AE35" s="66">
        <f>IFERROR(MROUND((AD35+(AD35*(IF(Grunnbeløpstabell!$G$1&lt;&gt;"Egendefinert årlig prisstigning",ATF!$S$13,VLOOKUP($AE$1,Grunnbeløpstabell!$A$2:$L$128,3,FALSE))/100)))/100,1)*100,0)</f>
        <v>567500</v>
      </c>
      <c r="AF35" s="66">
        <f>IFERROR(MROUND((AE35+(AE35*(IF(Grunnbeløpstabell!$G$1&lt;&gt;"Egendefinert årlig prisstigning",ATF!$S$13,VLOOKUP($AF$1,Grunnbeløpstabell!$A$2:$L$128,3,FALSE))/100)))/100,1)*100,0)</f>
        <v>585500</v>
      </c>
      <c r="AG35" s="66">
        <f>IFERROR(MROUND((AF35+(AF35*(IF(Grunnbeløpstabell!$G$1&lt;&gt;"Egendefinert årlig prisstigning",ATF!$S$13,VLOOKUP($AG$1,Grunnbeløpstabell!$A$2:$L$128,3,FALSE))/100)))/100,1)*100,0)</f>
        <v>604100</v>
      </c>
      <c r="AH35" s="66">
        <f>IFERROR(MROUND((AG35+(AG35*(IF(Grunnbeløpstabell!$G$1&lt;&gt;"Egendefinert årlig prisstigning",ATF!$S$13,VLOOKUP($AH$1,Grunnbeløpstabell!$A$2:$L$128,3,FALSE))/100)))/100,1)*100,0)</f>
        <v>623200</v>
      </c>
      <c r="AI35" s="66">
        <f>IFERROR(MROUND((AH35+(AH35*(IF(Grunnbeløpstabell!$G$1&lt;&gt;"Egendefinert årlig prisstigning",ATF!$S$13,VLOOKUP($AI$1,Grunnbeløpstabell!$A$2:$L$128,3,FALSE))/100)))/100,1)*100,0)</f>
        <v>643000</v>
      </c>
      <c r="AJ35" s="66">
        <f>IFERROR(MROUND((AI35+(AI35*(IF(Grunnbeløpstabell!$G$1&lt;&gt;"Egendefinert årlig prisstigning",ATF!$S$13,VLOOKUP($AJ$1,Grunnbeløpstabell!$A$2:$L$128,3,FALSE))/100)))/100,1)*100,0)</f>
        <v>663400</v>
      </c>
      <c r="AK35" s="66">
        <f>IFERROR(MROUND((AJ35+(AJ35*(IF(Grunnbeløpstabell!$G$1&lt;&gt;"Egendefinert årlig prisstigning",ATF!$S$13,VLOOKUP($AK$1,Grunnbeløpstabell!$A$2:$L$128,3,FALSE))/100)))/100,1)*100,0)</f>
        <v>684400</v>
      </c>
      <c r="AL35" s="66">
        <f>IFERROR(MROUND((AK35+(AK35*(IF(Grunnbeløpstabell!$G$1&lt;&gt;"Egendefinert årlig prisstigning",ATF!$S$13,VLOOKUP($AL$1,Grunnbeløpstabell!$A$2:$L$128,3,FALSE))/100)))/100,1)*100,0)</f>
        <v>706100</v>
      </c>
      <c r="AM35" s="66">
        <f>IFERROR(MROUND((AL35+(AL35*(IF(Grunnbeløpstabell!$G$1&lt;&gt;"Egendefinert årlig prisstigning",ATF!$S$13,VLOOKUP($AM$1,Grunnbeløpstabell!$A$2:$L$128,3,FALSE))/100)))/100,1)*100,0)</f>
        <v>728500</v>
      </c>
      <c r="AN35" s="66">
        <f>IFERROR(MROUND((AM35+(AM35*(IF(Grunnbeløpstabell!$G$1&lt;&gt;"Egendefinert årlig prisstigning",ATF!$S$13,VLOOKUP($AN$1,Grunnbeløpstabell!$A$2:$L$128,3,FALSE))/100)))/100,1)*100,0)</f>
        <v>751600</v>
      </c>
      <c r="AO35" s="66">
        <f>IFERROR(MROUND((AN35+(AN35*(IF(Grunnbeløpstabell!$G$1&lt;&gt;"Egendefinert årlig prisstigning",ATF!$S$13,VLOOKUP($AO$1,Grunnbeløpstabell!$A$2:$L$128,3,FALSE))/100)))/100,1)*100,0)</f>
        <v>775400</v>
      </c>
      <c r="AP35" s="66">
        <f>IFERROR(MROUND((AO35+(AO35*(IF(Grunnbeløpstabell!$G$1&lt;&gt;"Egendefinert årlig prisstigning",ATF!$S$13,VLOOKUP($AP$1,Grunnbeløpstabell!$A$2:$L$128,3,FALSE))/100)))/100,1)*100,0)</f>
        <v>800000</v>
      </c>
      <c r="AQ35" s="66">
        <f>IFERROR(MROUND((AP35+(AP35*(IF(Grunnbeløpstabell!$G$1&lt;&gt;"Egendefinert årlig prisstigning",ATF!$S$13,VLOOKUP($AQ$1,Grunnbeløpstabell!$A$2:$L$128,3,FALSE))/100)))/100,1)*100,0)</f>
        <v>825400</v>
      </c>
      <c r="AR35" s="66">
        <f>IFERROR(MROUND((AQ35+(AQ35*(IF(Grunnbeløpstabell!$G$1&lt;&gt;"Egendefinert årlig prisstigning",ATF!$S$13,VLOOKUP($AR$1,Grunnbeløpstabell!$A$2:$L$128,3,FALSE))/100)))/100,1)*100,0)</f>
        <v>851600</v>
      </c>
      <c r="AS35" s="66">
        <f>IFERROR(MROUND((AR35+(AR35*(IF(Grunnbeløpstabell!$G$1&lt;&gt;"Egendefinert årlig prisstigning",ATF!$S$13,VLOOKUP($AS$1,Grunnbeløpstabell!$A$2:$L$128,3,FALSE))/100)))/100,1)*100,0)</f>
        <v>878600</v>
      </c>
      <c r="AT35" s="66">
        <f>IFERROR(MROUND((AS35+(AS35*(IF(Grunnbeløpstabell!$G$1&lt;&gt;"Egendefinert årlig prisstigning",ATF!$S$13,VLOOKUP($AT$1,Grunnbeløpstabell!$A$2:$L$128,3,FALSE))/100)))/100,1)*100,0)</f>
        <v>906500</v>
      </c>
      <c r="AU35" s="66">
        <f>IFERROR(MROUND((AT35+(AT35*(IF(Grunnbeløpstabell!$G$1&lt;&gt;"Egendefinert årlig prisstigning",ATF!$S$13,VLOOKUP($AU$1,Grunnbeløpstabell!$A$2:$L$128,3,FALSE))/100)))/100,1)*100,0)</f>
        <v>935200</v>
      </c>
      <c r="AV35" s="66">
        <f>IFERROR(MROUND((AU35+(AU35*(IF(Grunnbeløpstabell!$G$1&lt;&gt;"Egendefinert årlig prisstigning",ATF!$S$13,VLOOKUP($AV$1,Grunnbeløpstabell!$A$2:$L$128,3,FALSE))/100)))/100,1)*100,0)</f>
        <v>964800</v>
      </c>
      <c r="AW35" s="66">
        <f>IFERROR(MROUND((AV35+(AV35*(IF(Grunnbeløpstabell!$G$1&lt;&gt;"Egendefinert årlig prisstigning",ATF!$S$13,VLOOKUP($AW$1,Grunnbeløpstabell!$A$2:$L$128,3,FALSE))/100)))/100,1)*100,0)</f>
        <v>995400</v>
      </c>
      <c r="AX35" s="66">
        <f>IFERROR(MROUND((AW35+(AW35*(IF(Grunnbeløpstabell!$G$1&lt;&gt;"Egendefinert årlig prisstigning",ATF!$S$13,VLOOKUP($AX$1,Grunnbeløpstabell!$A$2:$L$128,3,FALSE))/100)))/100,1)*100,0)</f>
        <v>1027000</v>
      </c>
      <c r="AY35" s="66">
        <f>IFERROR(MROUND((AX35+(AX35*(IF(Grunnbeløpstabell!$G$1&lt;&gt;"Egendefinert årlig prisstigning",ATF!$S$13,VLOOKUP($AY$1,Grunnbeløpstabell!$A$2:$L$128,3,FALSE))/100)))/100,1)*100,0)</f>
        <v>1059600</v>
      </c>
      <c r="AZ35" s="66">
        <f>IFERROR(MROUND((AY35+(AY35*(IF(Grunnbeløpstabell!$G$1&lt;&gt;"Egendefinert årlig prisstigning",ATF!$S$13,VLOOKUP($AZ$1,Grunnbeløpstabell!$A$2:$L$128,3,FALSE))/100)))/100,1)*100,0)</f>
        <v>1093200</v>
      </c>
      <c r="BA35" s="66">
        <f>IFERROR(MROUND((AZ35+(AZ35*(IF(Grunnbeløpstabell!$G$1&lt;&gt;"Egendefinert årlig prisstigning",ATF!$S$13,VLOOKUP($BA$1,Grunnbeløpstabell!$A$2:$L$128,3,FALSE))/100)))/100,1)*100,0)</f>
        <v>1127900</v>
      </c>
      <c r="BB35" s="66">
        <f>IFERROR(MROUND((BA35+(BA35*(IF(Grunnbeløpstabell!$G$1&lt;&gt;"Egendefinert årlig prisstigning",ATF!$S$13,VLOOKUP($BB$1,Grunnbeløpstabell!$A$2:$L$128,3,FALSE))/100)))/100,1)*100,0)</f>
        <v>1163700</v>
      </c>
      <c r="BC35" s="66">
        <f>IFERROR(MROUND((BB35+(BB35*(IF(Grunnbeløpstabell!$G$1&lt;&gt;"Egendefinert årlig prisstigning",ATF!$S$13,VLOOKUP($BC$1,Grunnbeløpstabell!$A$2:$L$128,3,FALSE))/100)))/100,1)*100,0)</f>
        <v>1200600</v>
      </c>
      <c r="BD35" s="66">
        <f>IFERROR(MROUND((BC35+(BC35*(IF(Grunnbeløpstabell!$G$1&lt;&gt;"Egendefinert årlig prisstigning",ATF!$S$13,VLOOKUP($BD$1,Grunnbeløpstabell!$A$2:$L$128,3,FALSE))/100)))/100,1)*100,0)</f>
        <v>1238700</v>
      </c>
      <c r="BE35" s="66">
        <f>IFERROR(MROUND((BD35+(BD35*(IF(Grunnbeløpstabell!$G$1&lt;&gt;"Egendefinert årlig prisstigning",ATF!$S$13,VLOOKUP($BE$1,Grunnbeløpstabell!$A$2:$L$128,3,FALSE))/100)))/100,1)*100,0)</f>
        <v>1278000</v>
      </c>
      <c r="BF35" s="66">
        <f>IFERROR(MROUND((BE35+(BE35*(IF(Grunnbeløpstabell!$G$1&lt;&gt;"Egendefinert årlig prisstigning",ATF!$S$13,VLOOKUP($BF$1,Grunnbeløpstabell!$A$2:$L$128,3,FALSE))/100)))/100,1)*100,0)</f>
        <v>1318500</v>
      </c>
      <c r="BG35" s="66">
        <f>IFERROR(MROUND((BF35+(BF35*(IF(Grunnbeløpstabell!$G$1&lt;&gt;"Egendefinert årlig prisstigning",ATF!$S$13,VLOOKUP($BG$1,Grunnbeløpstabell!$A$2:$L$128,3,FALSE))/100)))/100,1)*100,0)</f>
        <v>1360300</v>
      </c>
      <c r="BH35" s="66">
        <f>IFERROR(MROUND((BG35+(BG35*(IF(Grunnbeløpstabell!$G$1&lt;&gt;"Egendefinert årlig prisstigning",ATF!$S$13,VLOOKUP($BH$1,Grunnbeløpstabell!$A$2:$L$128,3,FALSE))/100)))/100,1)*100,0)</f>
        <v>1403400</v>
      </c>
      <c r="BI35" s="66">
        <f>IFERROR(MROUND((BH35+(BH35*(IF(Grunnbeløpstabell!$G$1&lt;&gt;"Egendefinert årlig prisstigning",ATF!$S$13,VLOOKUP($BI$1,Grunnbeløpstabell!$A$2:$L$128,3,FALSE))/100)))/100,1)*100,0)</f>
        <v>1447900</v>
      </c>
      <c r="BJ35" s="66">
        <f>IFERROR(MROUND((BI35+(BI35*(IF(Grunnbeløpstabell!$G$1&lt;&gt;"Egendefinert årlig prisstigning",ATF!$S$13,VLOOKUP($BJ$1,Grunnbeløpstabell!$A$2:$L$128,3,FALSE))/100)))/100,1)*100,0)</f>
        <v>1493800</v>
      </c>
      <c r="BK35" s="66">
        <f>IFERROR(MROUND((BJ35+(BJ35*(IF(Grunnbeløpstabell!$G$1&lt;&gt;"Egendefinert årlig prisstigning",ATF!$S$13,VLOOKUP($BK$1,Grunnbeløpstabell!$A$2:$L$128,3,FALSE))/100)))/100,1)*100,0)</f>
        <v>1541200</v>
      </c>
      <c r="BL35" s="66">
        <f>IFERROR(MROUND((BK35+(BK35*(IF(Grunnbeløpstabell!$G$1&lt;&gt;"Egendefinert årlig prisstigning",ATF!$S$13,VLOOKUP($BL$1,Grunnbeløpstabell!$A$2:$L$128,3,FALSE))/100)))/100,1)*100,0)</f>
        <v>1590100</v>
      </c>
      <c r="BM35" s="66">
        <f>IFERROR(MROUND((BL35+(BL35*(IF(Grunnbeløpstabell!$G$1&lt;&gt;"Egendefinert årlig prisstigning",ATF!$S$13,VLOOKUP($BM$1,Grunnbeløpstabell!$A$2:$L$128,3,FALSE))/100)))/100,1)*100,0)</f>
        <v>1640500</v>
      </c>
      <c r="BN35" s="66">
        <f>IFERROR(MROUND((BM35+(BM35*(IF(Grunnbeløpstabell!$G$1&lt;&gt;"Egendefinert årlig prisstigning",ATF!$S$13,VLOOKUP($BN$1,Grunnbeløpstabell!$A$2:$L$128,3,FALSE))/100)))/100,1)*100,0)</f>
        <v>1692500</v>
      </c>
      <c r="BO35" s="66">
        <f>IFERROR(MROUND((BN35+(BN35*(IF(Grunnbeløpstabell!$G$1&lt;&gt;"Egendefinert årlig prisstigning",ATF!$S$13,VLOOKUP($BO$1,Grunnbeløpstabell!$A$2:$L$128,3,FALSE))/100)))/100,1)*100,0)</f>
        <v>1746200</v>
      </c>
      <c r="BP35" s="66">
        <f>IFERROR(MROUND((BO35+(BO35*(IF(Grunnbeløpstabell!$G$1&lt;&gt;"Egendefinert årlig prisstigning",ATF!$S$13,VLOOKUP($BP$1,Grunnbeløpstabell!$A$2:$L$128,3,FALSE))/100)))/100,1)*100,0)</f>
        <v>1801600</v>
      </c>
      <c r="BQ35" s="66">
        <f>IFERROR(MROUND((BP35+(BP35*(IF(Grunnbeløpstabell!$G$1&lt;&gt;"Egendefinert årlig prisstigning",ATF!$S$13,VLOOKUP($BQ$1,Grunnbeløpstabell!$A$2:$L$128,3,FALSE))/100)))/100,1)*100,0)</f>
        <v>1858700</v>
      </c>
      <c r="BR35" s="66">
        <f>IFERROR(MROUND((BQ35+(BQ35*(IF(Grunnbeløpstabell!$G$1&lt;&gt;"Egendefinert årlig prisstigning",ATF!$S$13,VLOOKUP($BR$1,Grunnbeløpstabell!$A$2:$L$128,3,FALSE))/100)))/100,1)*100,0)</f>
        <v>1917600</v>
      </c>
      <c r="BS35" s="66">
        <f>IFERROR(MROUND((BR35+(BR35*(IF(Grunnbeløpstabell!$G$1&lt;&gt;"Egendefinert årlig prisstigning",ATF!$S$13,VLOOKUP($BS$1,Grunnbeløpstabell!$A$2:$L$128,3,FALSE))/100)))/100,1)*100,0)</f>
        <v>1978400</v>
      </c>
      <c r="BT35" s="66">
        <f>IFERROR(MROUND((BS35+(BS35*(IF(Grunnbeløpstabell!$G$1&lt;&gt;"Egendefinert årlig prisstigning",ATF!$S$13,VLOOKUP($BT$1,Grunnbeløpstabell!$A$2:$L$128,3,FALSE))/100)))/100,1)*100,0)</f>
        <v>2041100</v>
      </c>
      <c r="BU35" s="66">
        <f>IFERROR(MROUND((BT35+(BT35*(IF(Grunnbeløpstabell!$G$1&lt;&gt;"Egendefinert årlig prisstigning",ATF!$S$13,VLOOKUP($BU$1,Grunnbeløpstabell!$A$2:$L$128,3,FALSE))/100)))/100,1)*100,0)</f>
        <v>2105800</v>
      </c>
      <c r="BV35" s="66">
        <f>IFERROR(MROUND((BU35+(BU35*(IF(Grunnbeløpstabell!$G$1&lt;&gt;"Egendefinert årlig prisstigning",ATF!$S$13,VLOOKUP($BV$1,Grunnbeløpstabell!$A$2:$L$128,3,FALSE))/100)))/100,1)*100,0)</f>
        <v>2172600</v>
      </c>
      <c r="BW35" s="66">
        <f>IFERROR(MROUND((BV35+(BV35*(IF(Grunnbeløpstabell!$G$1&lt;&gt;"Egendefinert årlig prisstigning",ATF!$S$13,VLOOKUP($BW$1,Grunnbeløpstabell!$A$2:$L$128,3,FALSE))/100)))/100,1)*100,0)</f>
        <v>2241500</v>
      </c>
      <c r="BX35" s="66">
        <f>IFERROR(MROUND((BW35+(BW35*(IF(Grunnbeløpstabell!$G$1&lt;&gt;"Egendefinert årlig prisstigning",ATF!$S$13,VLOOKUP($BX$1,Grunnbeløpstabell!$A$2:$L$128,3,FALSE))/100)))/100,1)*100,0)</f>
        <v>2312600</v>
      </c>
      <c r="BY35" s="66">
        <f>IFERROR(MROUND((BX35+(BX35*(IF(Grunnbeløpstabell!$G$1&lt;&gt;"Egendefinert årlig prisstigning",ATF!$S$13,VLOOKUP($BY$1,Grunnbeløpstabell!$A$2:$L$128,3,FALSE))/100)))/100,1)*100,0)</f>
        <v>2385900</v>
      </c>
      <c r="BZ35" s="66">
        <f>IFERROR(MROUND((BY35+(BY35*(IF(Grunnbeløpstabell!$G$1&lt;&gt;"Egendefinert årlig prisstigning",ATF!$S$13,VLOOKUP($BZ$1,Grunnbeløpstabell!$A$2:$L$128,3,FALSE))/100)))/100,1)*100,0)</f>
        <v>2461500</v>
      </c>
      <c r="CA35" s="66">
        <f>IFERROR(MROUND((BZ35+(BZ35*(IF(Grunnbeløpstabell!$G$1&lt;&gt;"Egendefinert årlig prisstigning",ATF!$S$13,VLOOKUP($CA$1,Grunnbeløpstabell!$A$2:$L$128,3,FALSE))/100)))/100,1)*100,0)</f>
        <v>2539500</v>
      </c>
      <c r="CB35" s="66">
        <f>IFERROR(MROUND((CA35+(CA35*(IF(Grunnbeløpstabell!$G$1&lt;&gt;"Egendefinert årlig prisstigning",ATF!$S$13,VLOOKUP($CB$1,Grunnbeløpstabell!$A$2:$L$128,3,FALSE))/100)))/100,1)*100,0)</f>
        <v>2620000</v>
      </c>
      <c r="CC35" s="66">
        <f>IFERROR(MROUND((CB35+(CB35*(IF(Grunnbeløpstabell!$G$1&lt;&gt;"Egendefinert årlig prisstigning",ATF!$S$13,VLOOKUP($CC$1,Grunnbeløpstabell!$A$2:$L$128,3,FALSE))/100)))/100,1)*100,0)</f>
        <v>2703100</v>
      </c>
      <c r="CD35" s="66">
        <f>IFERROR(MROUND((CC35+(CC35*(IF(Grunnbeløpstabell!$G$1&lt;&gt;"Egendefinert årlig prisstigning",ATF!$S$13,VLOOKUP($CD$1,Grunnbeløpstabell!$A$2:$L$128,3,FALSE))/100)))/100,1)*100,0)</f>
        <v>2788800</v>
      </c>
      <c r="CE35" s="66">
        <f>IFERROR(MROUND((CD35+(CD35*(IF(Grunnbeløpstabell!$G$1&lt;&gt;"Egendefinert årlig prisstigning",ATF!$S$13,VLOOKUP($CE$1,Grunnbeløpstabell!$A$2:$L$128,3,FALSE))/100)))/100,1)*100,0)</f>
        <v>2877200</v>
      </c>
      <c r="CF35" s="66">
        <f>IFERROR(MROUND((CE35+(CE35*(IF(Grunnbeløpstabell!$G$1&lt;&gt;"Egendefinert årlig prisstigning",ATF!$S$13,VLOOKUP($CF$1,Grunnbeløpstabell!$A$2:$L$128,3,FALSE))/100)))/100,1)*100,0)</f>
        <v>2968400</v>
      </c>
      <c r="CG35" s="66">
        <f>IFERROR(MROUND((CF35+(CF35*(IF(Grunnbeløpstabell!$G$1&lt;&gt;"Egendefinert årlig prisstigning",ATF!$S$13,VLOOKUP($CG$1,Grunnbeløpstabell!$A$2:$L$128,3,FALSE))/100)))/100,1)*100,0)</f>
        <v>3062500</v>
      </c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</row>
    <row r="36" spans="1:147">
      <c r="A36" s="159">
        <v>53</v>
      </c>
      <c r="B36" s="160">
        <v>334500</v>
      </c>
      <c r="C36" s="215">
        <v>344500</v>
      </c>
      <c r="D36" s="160">
        <v>344500</v>
      </c>
      <c r="E36" s="215">
        <v>344500</v>
      </c>
      <c r="F36" s="160">
        <v>351700</v>
      </c>
      <c r="G36" s="215">
        <v>362600</v>
      </c>
      <c r="H36" s="160">
        <v>362600</v>
      </c>
      <c r="I36" s="215">
        <v>372000</v>
      </c>
      <c r="J36" s="160">
        <v>372000</v>
      </c>
      <c r="K36" s="215">
        <v>383000</v>
      </c>
      <c r="L36" s="160">
        <v>388200</v>
      </c>
      <c r="M36" s="215">
        <v>406300</v>
      </c>
      <c r="N36" s="160">
        <v>409100</v>
      </c>
      <c r="O36" s="215">
        <v>418800</v>
      </c>
      <c r="P36" s="160">
        <v>426000</v>
      </c>
      <c r="Q36" s="215">
        <v>438000</v>
      </c>
      <c r="R36" s="160">
        <v>442700</v>
      </c>
      <c r="S36" s="215">
        <v>451500</v>
      </c>
      <c r="T36" s="160">
        <v>452400</v>
      </c>
      <c r="U36" s="215">
        <v>457600</v>
      </c>
      <c r="V36" s="160">
        <v>459100</v>
      </c>
      <c r="W36" s="215">
        <v>464800</v>
      </c>
      <c r="X36" s="160">
        <v>472000</v>
      </c>
      <c r="Y36" s="215">
        <v>474500</v>
      </c>
      <c r="Z36" s="160">
        <v>483700</v>
      </c>
      <c r="AA36" s="215">
        <v>493700</v>
      </c>
      <c r="AB36" s="160">
        <v>524700</v>
      </c>
      <c r="AC36" s="66">
        <f>IFERROR(MROUND((AB36+(AB36*(IF(Grunnbeløpstabell!$G$1&lt;&gt;"Egendefinert årlig prisstigning",ATF!$S$13,VLOOKUP($AC$1,Grunnbeløpstabell!$A$2:$L$128,3,FALSE))/100)))/100,1)*100,0)</f>
        <v>541300</v>
      </c>
      <c r="AD36" s="66">
        <f>IFERROR(MROUND((AC36+(AC36*(IF(Grunnbeløpstabell!$G$1&lt;&gt;"Egendefinert årlig prisstigning",ATF!$S$13,VLOOKUP($AD$1,Grunnbeløpstabell!$A$2:$L$128,3,FALSE))/100)))/100,1)*100,0)</f>
        <v>558500</v>
      </c>
      <c r="AE36" s="66">
        <f>IFERROR(MROUND((AD36+(AD36*(IF(Grunnbeløpstabell!$G$1&lt;&gt;"Egendefinert årlig prisstigning",ATF!$S$13,VLOOKUP($AE$1,Grunnbeløpstabell!$A$2:$L$128,3,FALSE))/100)))/100,1)*100,0)</f>
        <v>576200</v>
      </c>
      <c r="AF36" s="66">
        <f>IFERROR(MROUND((AE36+(AE36*(IF(Grunnbeløpstabell!$G$1&lt;&gt;"Egendefinert årlig prisstigning",ATF!$S$13,VLOOKUP($AF$1,Grunnbeløpstabell!$A$2:$L$128,3,FALSE))/100)))/100,1)*100,0)</f>
        <v>594500</v>
      </c>
      <c r="AG36" s="66">
        <f>IFERROR(MROUND((AF36+(AF36*(IF(Grunnbeløpstabell!$G$1&lt;&gt;"Egendefinert årlig prisstigning",ATF!$S$13,VLOOKUP($AG$1,Grunnbeløpstabell!$A$2:$L$128,3,FALSE))/100)))/100,1)*100,0)</f>
        <v>613300</v>
      </c>
      <c r="AH36" s="66">
        <f>IFERROR(MROUND((AG36+(AG36*(IF(Grunnbeløpstabell!$G$1&lt;&gt;"Egendefinert årlig prisstigning",ATF!$S$13,VLOOKUP($AH$1,Grunnbeløpstabell!$A$2:$L$128,3,FALSE))/100)))/100,1)*100,0)</f>
        <v>632700</v>
      </c>
      <c r="AI36" s="66">
        <f>IFERROR(MROUND((AH36+(AH36*(IF(Grunnbeløpstabell!$G$1&lt;&gt;"Egendefinert årlig prisstigning",ATF!$S$13,VLOOKUP($AI$1,Grunnbeløpstabell!$A$2:$L$128,3,FALSE))/100)))/100,1)*100,0)</f>
        <v>652800</v>
      </c>
      <c r="AJ36" s="66">
        <f>IFERROR(MROUND((AI36+(AI36*(IF(Grunnbeløpstabell!$G$1&lt;&gt;"Egendefinert årlig prisstigning",ATF!$S$13,VLOOKUP($AJ$1,Grunnbeløpstabell!$A$2:$L$128,3,FALSE))/100)))/100,1)*100,0)</f>
        <v>673500</v>
      </c>
      <c r="AK36" s="66">
        <f>IFERROR(MROUND((AJ36+(AJ36*(IF(Grunnbeløpstabell!$G$1&lt;&gt;"Egendefinert årlig prisstigning",ATF!$S$13,VLOOKUP($AK$1,Grunnbeløpstabell!$A$2:$L$128,3,FALSE))/100)))/100,1)*100,0)</f>
        <v>694800</v>
      </c>
      <c r="AL36" s="66">
        <f>IFERROR(MROUND((AK36+(AK36*(IF(Grunnbeløpstabell!$G$1&lt;&gt;"Egendefinert årlig prisstigning",ATF!$S$13,VLOOKUP($AL$1,Grunnbeløpstabell!$A$2:$L$128,3,FALSE))/100)))/100,1)*100,0)</f>
        <v>716800</v>
      </c>
      <c r="AM36" s="66">
        <f>IFERROR(MROUND((AL36+(AL36*(IF(Grunnbeløpstabell!$G$1&lt;&gt;"Egendefinert årlig prisstigning",ATF!$S$13,VLOOKUP($AM$1,Grunnbeløpstabell!$A$2:$L$128,3,FALSE))/100)))/100,1)*100,0)</f>
        <v>739500</v>
      </c>
      <c r="AN36" s="66">
        <f>IFERROR(MROUND((AM36+(AM36*(IF(Grunnbeløpstabell!$G$1&lt;&gt;"Egendefinert årlig prisstigning",ATF!$S$13,VLOOKUP($AN$1,Grunnbeløpstabell!$A$2:$L$128,3,FALSE))/100)))/100,1)*100,0)</f>
        <v>762900</v>
      </c>
      <c r="AO36" s="66">
        <f>IFERROR(MROUND((AN36+(AN36*(IF(Grunnbeløpstabell!$G$1&lt;&gt;"Egendefinert årlig prisstigning",ATF!$S$13,VLOOKUP($AO$1,Grunnbeløpstabell!$A$2:$L$128,3,FALSE))/100)))/100,1)*100,0)</f>
        <v>787100</v>
      </c>
      <c r="AP36" s="66">
        <f>IFERROR(MROUND((AO36+(AO36*(IF(Grunnbeløpstabell!$G$1&lt;&gt;"Egendefinert årlig prisstigning",ATF!$S$13,VLOOKUP($AP$1,Grunnbeløpstabell!$A$2:$L$128,3,FALSE))/100)))/100,1)*100,0)</f>
        <v>812100</v>
      </c>
      <c r="AQ36" s="66">
        <f>IFERROR(MROUND((AP36+(AP36*(IF(Grunnbeløpstabell!$G$1&lt;&gt;"Egendefinert årlig prisstigning",ATF!$S$13,VLOOKUP($AQ$1,Grunnbeløpstabell!$A$2:$L$128,3,FALSE))/100)))/100,1)*100,0)</f>
        <v>837800</v>
      </c>
      <c r="AR36" s="66">
        <f>IFERROR(MROUND((AQ36+(AQ36*(IF(Grunnbeløpstabell!$G$1&lt;&gt;"Egendefinert årlig prisstigning",ATF!$S$13,VLOOKUP($AR$1,Grunnbeløpstabell!$A$2:$L$128,3,FALSE))/100)))/100,1)*100,0)</f>
        <v>864400</v>
      </c>
      <c r="AS36" s="66">
        <f>IFERROR(MROUND((AR36+(AR36*(IF(Grunnbeløpstabell!$G$1&lt;&gt;"Egendefinert årlig prisstigning",ATF!$S$13,VLOOKUP($AS$1,Grunnbeløpstabell!$A$2:$L$128,3,FALSE))/100)))/100,1)*100,0)</f>
        <v>891800</v>
      </c>
      <c r="AT36" s="66">
        <f>IFERROR(MROUND((AS36+(AS36*(IF(Grunnbeløpstabell!$G$1&lt;&gt;"Egendefinert årlig prisstigning",ATF!$S$13,VLOOKUP($AT$1,Grunnbeløpstabell!$A$2:$L$128,3,FALSE))/100)))/100,1)*100,0)</f>
        <v>920100</v>
      </c>
      <c r="AU36" s="66">
        <f>IFERROR(MROUND((AT36+(AT36*(IF(Grunnbeløpstabell!$G$1&lt;&gt;"Egendefinert årlig prisstigning",ATF!$S$13,VLOOKUP($AU$1,Grunnbeløpstabell!$A$2:$L$128,3,FALSE))/100)))/100,1)*100,0)</f>
        <v>949300</v>
      </c>
      <c r="AV36" s="66">
        <f>IFERROR(MROUND((AU36+(AU36*(IF(Grunnbeløpstabell!$G$1&lt;&gt;"Egendefinert årlig prisstigning",ATF!$S$13,VLOOKUP($AV$1,Grunnbeløpstabell!$A$2:$L$128,3,FALSE))/100)))/100,1)*100,0)</f>
        <v>979400</v>
      </c>
      <c r="AW36" s="66">
        <f>IFERROR(MROUND((AV36+(AV36*(IF(Grunnbeløpstabell!$G$1&lt;&gt;"Egendefinert årlig prisstigning",ATF!$S$13,VLOOKUP($AW$1,Grunnbeløpstabell!$A$2:$L$128,3,FALSE))/100)))/100,1)*100,0)</f>
        <v>1010400</v>
      </c>
      <c r="AX36" s="66">
        <f>IFERROR(MROUND((AW36+(AW36*(IF(Grunnbeløpstabell!$G$1&lt;&gt;"Egendefinert årlig prisstigning",ATF!$S$13,VLOOKUP($AX$1,Grunnbeløpstabell!$A$2:$L$128,3,FALSE))/100)))/100,1)*100,0)</f>
        <v>1042400</v>
      </c>
      <c r="AY36" s="66">
        <f>IFERROR(MROUND((AX36+(AX36*(IF(Grunnbeløpstabell!$G$1&lt;&gt;"Egendefinert årlig prisstigning",ATF!$S$13,VLOOKUP($AY$1,Grunnbeløpstabell!$A$2:$L$128,3,FALSE))/100)))/100,1)*100,0)</f>
        <v>1075400</v>
      </c>
      <c r="AZ36" s="66">
        <f>IFERROR(MROUND((AY36+(AY36*(IF(Grunnbeløpstabell!$G$1&lt;&gt;"Egendefinert årlig prisstigning",ATF!$S$13,VLOOKUP($AZ$1,Grunnbeløpstabell!$A$2:$L$128,3,FALSE))/100)))/100,1)*100,0)</f>
        <v>1109500</v>
      </c>
      <c r="BA36" s="66">
        <f>IFERROR(MROUND((AZ36+(AZ36*(IF(Grunnbeløpstabell!$G$1&lt;&gt;"Egendefinert årlig prisstigning",ATF!$S$13,VLOOKUP($BA$1,Grunnbeløpstabell!$A$2:$L$128,3,FALSE))/100)))/100,1)*100,0)</f>
        <v>1144700</v>
      </c>
      <c r="BB36" s="66">
        <f>IFERROR(MROUND((BA36+(BA36*(IF(Grunnbeløpstabell!$G$1&lt;&gt;"Egendefinert årlig prisstigning",ATF!$S$13,VLOOKUP($BB$1,Grunnbeløpstabell!$A$2:$L$128,3,FALSE))/100)))/100,1)*100,0)</f>
        <v>1181000</v>
      </c>
      <c r="BC36" s="66">
        <f>IFERROR(MROUND((BB36+(BB36*(IF(Grunnbeløpstabell!$G$1&lt;&gt;"Egendefinert årlig prisstigning",ATF!$S$13,VLOOKUP($BC$1,Grunnbeløpstabell!$A$2:$L$128,3,FALSE))/100)))/100,1)*100,0)</f>
        <v>1218400</v>
      </c>
      <c r="BD36" s="66">
        <f>IFERROR(MROUND((BC36+(BC36*(IF(Grunnbeløpstabell!$G$1&lt;&gt;"Egendefinert årlig prisstigning",ATF!$S$13,VLOOKUP($BD$1,Grunnbeløpstabell!$A$2:$L$128,3,FALSE))/100)))/100,1)*100,0)</f>
        <v>1257000</v>
      </c>
      <c r="BE36" s="66">
        <f>IFERROR(MROUND((BD36+(BD36*(IF(Grunnbeløpstabell!$G$1&lt;&gt;"Egendefinert årlig prisstigning",ATF!$S$13,VLOOKUP($BE$1,Grunnbeløpstabell!$A$2:$L$128,3,FALSE))/100)))/100,1)*100,0)</f>
        <v>1296800</v>
      </c>
      <c r="BF36" s="66">
        <f>IFERROR(MROUND((BE36+(BE36*(IF(Grunnbeløpstabell!$G$1&lt;&gt;"Egendefinert årlig prisstigning",ATF!$S$13,VLOOKUP($BF$1,Grunnbeløpstabell!$A$2:$L$128,3,FALSE))/100)))/100,1)*100,0)</f>
        <v>1337900</v>
      </c>
      <c r="BG36" s="66">
        <f>IFERROR(MROUND((BF36+(BF36*(IF(Grunnbeløpstabell!$G$1&lt;&gt;"Egendefinert årlig prisstigning",ATF!$S$13,VLOOKUP($BG$1,Grunnbeløpstabell!$A$2:$L$128,3,FALSE))/100)))/100,1)*100,0)</f>
        <v>1380300</v>
      </c>
      <c r="BH36" s="66">
        <f>IFERROR(MROUND((BG36+(BG36*(IF(Grunnbeløpstabell!$G$1&lt;&gt;"Egendefinert årlig prisstigning",ATF!$S$13,VLOOKUP($BH$1,Grunnbeløpstabell!$A$2:$L$128,3,FALSE))/100)))/100,1)*100,0)</f>
        <v>1424100</v>
      </c>
      <c r="BI36" s="66">
        <f>IFERROR(MROUND((BH36+(BH36*(IF(Grunnbeløpstabell!$G$1&lt;&gt;"Egendefinert årlig prisstigning",ATF!$S$13,VLOOKUP($BI$1,Grunnbeløpstabell!$A$2:$L$128,3,FALSE))/100)))/100,1)*100,0)</f>
        <v>1469200</v>
      </c>
      <c r="BJ36" s="66">
        <f>IFERROR(MROUND((BI36+(BI36*(IF(Grunnbeløpstabell!$G$1&lt;&gt;"Egendefinert årlig prisstigning",ATF!$S$13,VLOOKUP($BJ$1,Grunnbeløpstabell!$A$2:$L$128,3,FALSE))/100)))/100,1)*100,0)</f>
        <v>1515800</v>
      </c>
      <c r="BK36" s="66">
        <f>IFERROR(MROUND((BJ36+(BJ36*(IF(Grunnbeløpstabell!$G$1&lt;&gt;"Egendefinert årlig prisstigning",ATF!$S$13,VLOOKUP($BK$1,Grunnbeløpstabell!$A$2:$L$128,3,FALSE))/100)))/100,1)*100,0)</f>
        <v>1563900</v>
      </c>
      <c r="BL36" s="66">
        <f>IFERROR(MROUND((BK36+(BK36*(IF(Grunnbeløpstabell!$G$1&lt;&gt;"Egendefinert årlig prisstigning",ATF!$S$13,VLOOKUP($BL$1,Grunnbeløpstabell!$A$2:$L$128,3,FALSE))/100)))/100,1)*100,0)</f>
        <v>1613500</v>
      </c>
      <c r="BM36" s="66">
        <f>IFERROR(MROUND((BL36+(BL36*(IF(Grunnbeløpstabell!$G$1&lt;&gt;"Egendefinert årlig prisstigning",ATF!$S$13,VLOOKUP($BM$1,Grunnbeløpstabell!$A$2:$L$128,3,FALSE))/100)))/100,1)*100,0)</f>
        <v>1664600</v>
      </c>
      <c r="BN36" s="66">
        <f>IFERROR(MROUND((BM36+(BM36*(IF(Grunnbeløpstabell!$G$1&lt;&gt;"Egendefinert årlig prisstigning",ATF!$S$13,VLOOKUP($BN$1,Grunnbeløpstabell!$A$2:$L$128,3,FALSE))/100)))/100,1)*100,0)</f>
        <v>1717400</v>
      </c>
      <c r="BO36" s="66">
        <f>IFERROR(MROUND((BN36+(BN36*(IF(Grunnbeløpstabell!$G$1&lt;&gt;"Egendefinert årlig prisstigning",ATF!$S$13,VLOOKUP($BO$1,Grunnbeløpstabell!$A$2:$L$128,3,FALSE))/100)))/100,1)*100,0)</f>
        <v>1771800</v>
      </c>
      <c r="BP36" s="66">
        <f>IFERROR(MROUND((BO36+(BO36*(IF(Grunnbeløpstabell!$G$1&lt;&gt;"Egendefinert årlig prisstigning",ATF!$S$13,VLOOKUP($BP$1,Grunnbeløpstabell!$A$2:$L$128,3,FALSE))/100)))/100,1)*100,0)</f>
        <v>1828000</v>
      </c>
      <c r="BQ36" s="66">
        <f>IFERROR(MROUND((BP36+(BP36*(IF(Grunnbeløpstabell!$G$1&lt;&gt;"Egendefinert årlig prisstigning",ATF!$S$13,VLOOKUP($BQ$1,Grunnbeløpstabell!$A$2:$L$128,3,FALSE))/100)))/100,1)*100,0)</f>
        <v>1885900</v>
      </c>
      <c r="BR36" s="66">
        <f>IFERROR(MROUND((BQ36+(BQ36*(IF(Grunnbeløpstabell!$G$1&lt;&gt;"Egendefinert årlig prisstigning",ATF!$S$13,VLOOKUP($BR$1,Grunnbeløpstabell!$A$2:$L$128,3,FALSE))/100)))/100,1)*100,0)</f>
        <v>1945700</v>
      </c>
      <c r="BS36" s="66">
        <f>IFERROR(MROUND((BR36+(BR36*(IF(Grunnbeløpstabell!$G$1&lt;&gt;"Egendefinert årlig prisstigning",ATF!$S$13,VLOOKUP($BS$1,Grunnbeløpstabell!$A$2:$L$128,3,FALSE))/100)))/100,1)*100,0)</f>
        <v>2007400</v>
      </c>
      <c r="BT36" s="66">
        <f>IFERROR(MROUND((BS36+(BS36*(IF(Grunnbeløpstabell!$G$1&lt;&gt;"Egendefinert årlig prisstigning",ATF!$S$13,VLOOKUP($BT$1,Grunnbeløpstabell!$A$2:$L$128,3,FALSE))/100)))/100,1)*100,0)</f>
        <v>2071000</v>
      </c>
      <c r="BU36" s="66">
        <f>IFERROR(MROUND((BT36+(BT36*(IF(Grunnbeløpstabell!$G$1&lt;&gt;"Egendefinert årlig prisstigning",ATF!$S$13,VLOOKUP($BU$1,Grunnbeløpstabell!$A$2:$L$128,3,FALSE))/100)))/100,1)*100,0)</f>
        <v>2136700</v>
      </c>
      <c r="BV36" s="66">
        <f>IFERROR(MROUND((BU36+(BU36*(IF(Grunnbeløpstabell!$G$1&lt;&gt;"Egendefinert årlig prisstigning",ATF!$S$13,VLOOKUP($BV$1,Grunnbeløpstabell!$A$2:$L$128,3,FALSE))/100)))/100,1)*100,0)</f>
        <v>2204400</v>
      </c>
      <c r="BW36" s="66">
        <f>IFERROR(MROUND((BV36+(BV36*(IF(Grunnbeløpstabell!$G$1&lt;&gt;"Egendefinert årlig prisstigning",ATF!$S$13,VLOOKUP($BW$1,Grunnbeløpstabell!$A$2:$L$128,3,FALSE))/100)))/100,1)*100,0)</f>
        <v>2274300</v>
      </c>
      <c r="BX36" s="66">
        <f>IFERROR(MROUND((BW36+(BW36*(IF(Grunnbeløpstabell!$G$1&lt;&gt;"Egendefinert årlig prisstigning",ATF!$S$13,VLOOKUP($BX$1,Grunnbeløpstabell!$A$2:$L$128,3,FALSE))/100)))/100,1)*100,0)</f>
        <v>2346400</v>
      </c>
      <c r="BY36" s="66">
        <f>IFERROR(MROUND((BX36+(BX36*(IF(Grunnbeløpstabell!$G$1&lt;&gt;"Egendefinert årlig prisstigning",ATF!$S$13,VLOOKUP($BY$1,Grunnbeløpstabell!$A$2:$L$128,3,FALSE))/100)))/100,1)*100,0)</f>
        <v>2420800</v>
      </c>
      <c r="BZ36" s="66">
        <f>IFERROR(MROUND((BY36+(BY36*(IF(Grunnbeløpstabell!$G$1&lt;&gt;"Egendefinert årlig prisstigning",ATF!$S$13,VLOOKUP($BZ$1,Grunnbeløpstabell!$A$2:$L$128,3,FALSE))/100)))/100,1)*100,0)</f>
        <v>2497500</v>
      </c>
      <c r="CA36" s="66">
        <f>IFERROR(MROUND((BZ36+(BZ36*(IF(Grunnbeløpstabell!$G$1&lt;&gt;"Egendefinert årlig prisstigning",ATF!$S$13,VLOOKUP($CA$1,Grunnbeløpstabell!$A$2:$L$128,3,FALSE))/100)))/100,1)*100,0)</f>
        <v>2576700</v>
      </c>
      <c r="CB36" s="66">
        <f>IFERROR(MROUND((CA36+(CA36*(IF(Grunnbeløpstabell!$G$1&lt;&gt;"Egendefinert årlig prisstigning",ATF!$S$13,VLOOKUP($CB$1,Grunnbeløpstabell!$A$2:$L$128,3,FALSE))/100)))/100,1)*100,0)</f>
        <v>2658400</v>
      </c>
      <c r="CC36" s="66">
        <f>IFERROR(MROUND((CB36+(CB36*(IF(Grunnbeløpstabell!$G$1&lt;&gt;"Egendefinert årlig prisstigning",ATF!$S$13,VLOOKUP($CC$1,Grunnbeløpstabell!$A$2:$L$128,3,FALSE))/100)))/100,1)*100,0)</f>
        <v>2742700</v>
      </c>
      <c r="CD36" s="66">
        <f>IFERROR(MROUND((CC36+(CC36*(IF(Grunnbeløpstabell!$G$1&lt;&gt;"Egendefinert årlig prisstigning",ATF!$S$13,VLOOKUP($CD$1,Grunnbeløpstabell!$A$2:$L$128,3,FALSE))/100)))/100,1)*100,0)</f>
        <v>2829600</v>
      </c>
      <c r="CE36" s="66">
        <f>IFERROR(MROUND((CD36+(CD36*(IF(Grunnbeløpstabell!$G$1&lt;&gt;"Egendefinert årlig prisstigning",ATF!$S$13,VLOOKUP($CE$1,Grunnbeløpstabell!$A$2:$L$128,3,FALSE))/100)))/100,1)*100,0)</f>
        <v>2919300</v>
      </c>
      <c r="CF36" s="66">
        <f>IFERROR(MROUND((CE36+(CE36*(IF(Grunnbeløpstabell!$G$1&lt;&gt;"Egendefinert årlig prisstigning",ATF!$S$13,VLOOKUP($CF$1,Grunnbeløpstabell!$A$2:$L$128,3,FALSE))/100)))/100,1)*100,0)</f>
        <v>3011800</v>
      </c>
      <c r="CG36" s="66">
        <f>IFERROR(MROUND((CF36+(CF36*(IF(Grunnbeløpstabell!$G$1&lt;&gt;"Egendefinert årlig prisstigning",ATF!$S$13,VLOOKUP($CG$1,Grunnbeløpstabell!$A$2:$L$128,3,FALSE))/100)))/100,1)*100,0)</f>
        <v>3107300</v>
      </c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</row>
    <row r="37" spans="1:147">
      <c r="A37" s="159">
        <v>54</v>
      </c>
      <c r="B37" s="160">
        <v>340500</v>
      </c>
      <c r="C37" s="215">
        <v>350500</v>
      </c>
      <c r="D37" s="160">
        <v>350500</v>
      </c>
      <c r="E37" s="215">
        <v>350500</v>
      </c>
      <c r="F37" s="160">
        <v>357700</v>
      </c>
      <c r="G37" s="215">
        <v>368800</v>
      </c>
      <c r="H37" s="160">
        <v>368800</v>
      </c>
      <c r="I37" s="215">
        <v>378400</v>
      </c>
      <c r="J37" s="160">
        <v>378400</v>
      </c>
      <c r="K37" s="215">
        <v>389600</v>
      </c>
      <c r="L37" s="160">
        <v>394900</v>
      </c>
      <c r="M37" s="215">
        <v>413300</v>
      </c>
      <c r="N37" s="160">
        <v>416100</v>
      </c>
      <c r="O37" s="215">
        <v>425800</v>
      </c>
      <c r="P37" s="160">
        <v>433100</v>
      </c>
      <c r="Q37" s="215">
        <v>445100</v>
      </c>
      <c r="R37" s="160">
        <v>449900</v>
      </c>
      <c r="S37" s="215">
        <v>458800</v>
      </c>
      <c r="T37" s="160">
        <v>459700</v>
      </c>
      <c r="U37" s="215">
        <v>465000</v>
      </c>
      <c r="V37" s="160">
        <v>466500</v>
      </c>
      <c r="W37" s="215">
        <v>472300</v>
      </c>
      <c r="X37" s="160">
        <v>479600</v>
      </c>
      <c r="Y37" s="215">
        <v>482200</v>
      </c>
      <c r="Z37" s="160">
        <v>491200</v>
      </c>
      <c r="AA37" s="215">
        <v>501200</v>
      </c>
      <c r="AB37" s="160">
        <v>532200</v>
      </c>
      <c r="AC37" s="66">
        <f>IFERROR(MROUND((AB37+(AB37*(IF(Grunnbeløpstabell!$G$1&lt;&gt;"Egendefinert årlig prisstigning",ATF!$S$13,VLOOKUP($AC$1,Grunnbeløpstabell!$A$2:$L$128,3,FALSE))/100)))/100,1)*100,0)</f>
        <v>549100</v>
      </c>
      <c r="AD37" s="66">
        <f>IFERROR(MROUND((AC37+(AC37*(IF(Grunnbeløpstabell!$G$1&lt;&gt;"Egendefinert årlig prisstigning",ATF!$S$13,VLOOKUP($AD$1,Grunnbeløpstabell!$A$2:$L$128,3,FALSE))/100)))/100,1)*100,0)</f>
        <v>566500</v>
      </c>
      <c r="AE37" s="66">
        <f>IFERROR(MROUND((AD37+(AD37*(IF(Grunnbeløpstabell!$G$1&lt;&gt;"Egendefinert årlig prisstigning",ATF!$S$13,VLOOKUP($AE$1,Grunnbeløpstabell!$A$2:$L$128,3,FALSE))/100)))/100,1)*100,0)</f>
        <v>584500</v>
      </c>
      <c r="AF37" s="66">
        <f>IFERROR(MROUND((AE37+(AE37*(IF(Grunnbeløpstabell!$G$1&lt;&gt;"Egendefinert årlig prisstigning",ATF!$S$13,VLOOKUP($AF$1,Grunnbeløpstabell!$A$2:$L$128,3,FALSE))/100)))/100,1)*100,0)</f>
        <v>603000</v>
      </c>
      <c r="AG37" s="66">
        <f>IFERROR(MROUND((AF37+(AF37*(IF(Grunnbeløpstabell!$G$1&lt;&gt;"Egendefinert årlig prisstigning",ATF!$S$13,VLOOKUP($AG$1,Grunnbeløpstabell!$A$2:$L$128,3,FALSE))/100)))/100,1)*100,0)</f>
        <v>622100</v>
      </c>
      <c r="AH37" s="66">
        <f>IFERROR(MROUND((AG37+(AG37*(IF(Grunnbeløpstabell!$G$1&lt;&gt;"Egendefinert årlig prisstigning",ATF!$S$13,VLOOKUP($AH$1,Grunnbeløpstabell!$A$2:$L$128,3,FALSE))/100)))/100,1)*100,0)</f>
        <v>641800</v>
      </c>
      <c r="AI37" s="66">
        <f>IFERROR(MROUND((AH37+(AH37*(IF(Grunnbeløpstabell!$G$1&lt;&gt;"Egendefinert årlig prisstigning",ATF!$S$13,VLOOKUP($AI$1,Grunnbeløpstabell!$A$2:$L$128,3,FALSE))/100)))/100,1)*100,0)</f>
        <v>662100</v>
      </c>
      <c r="AJ37" s="66">
        <f>IFERROR(MROUND((AI37+(AI37*(IF(Grunnbeløpstabell!$G$1&lt;&gt;"Egendefinert årlig prisstigning",ATF!$S$13,VLOOKUP($AJ$1,Grunnbeløpstabell!$A$2:$L$128,3,FALSE))/100)))/100,1)*100,0)</f>
        <v>683100</v>
      </c>
      <c r="AK37" s="66">
        <f>IFERROR(MROUND((AJ37+(AJ37*(IF(Grunnbeløpstabell!$G$1&lt;&gt;"Egendefinert årlig prisstigning",ATF!$S$13,VLOOKUP($AK$1,Grunnbeløpstabell!$A$2:$L$128,3,FALSE))/100)))/100,1)*100,0)</f>
        <v>704800</v>
      </c>
      <c r="AL37" s="66">
        <f>IFERROR(MROUND((AK37+(AK37*(IF(Grunnbeløpstabell!$G$1&lt;&gt;"Egendefinert årlig prisstigning",ATF!$S$13,VLOOKUP($AL$1,Grunnbeløpstabell!$A$2:$L$128,3,FALSE))/100)))/100,1)*100,0)</f>
        <v>727100</v>
      </c>
      <c r="AM37" s="66">
        <f>IFERROR(MROUND((AL37+(AL37*(IF(Grunnbeløpstabell!$G$1&lt;&gt;"Egendefinert årlig prisstigning",ATF!$S$13,VLOOKUP($AM$1,Grunnbeløpstabell!$A$2:$L$128,3,FALSE))/100)))/100,1)*100,0)</f>
        <v>750100</v>
      </c>
      <c r="AN37" s="66">
        <f>IFERROR(MROUND((AM37+(AM37*(IF(Grunnbeløpstabell!$G$1&lt;&gt;"Egendefinert årlig prisstigning",ATF!$S$13,VLOOKUP($AN$1,Grunnbeløpstabell!$A$2:$L$128,3,FALSE))/100)))/100,1)*100,0)</f>
        <v>773900</v>
      </c>
      <c r="AO37" s="66">
        <f>IFERROR(MROUND((AN37+(AN37*(IF(Grunnbeløpstabell!$G$1&lt;&gt;"Egendefinert årlig prisstigning",ATF!$S$13,VLOOKUP($AO$1,Grunnbeløpstabell!$A$2:$L$128,3,FALSE))/100)))/100,1)*100,0)</f>
        <v>798400</v>
      </c>
      <c r="AP37" s="66">
        <f>IFERROR(MROUND((AO37+(AO37*(IF(Grunnbeløpstabell!$G$1&lt;&gt;"Egendefinert årlig prisstigning",ATF!$S$13,VLOOKUP($AP$1,Grunnbeløpstabell!$A$2:$L$128,3,FALSE))/100)))/100,1)*100,0)</f>
        <v>823700</v>
      </c>
      <c r="AQ37" s="66">
        <f>IFERROR(MROUND((AP37+(AP37*(IF(Grunnbeløpstabell!$G$1&lt;&gt;"Egendefinert årlig prisstigning",ATF!$S$13,VLOOKUP($AQ$1,Grunnbeløpstabell!$A$2:$L$128,3,FALSE))/100)))/100,1)*100,0)</f>
        <v>849800</v>
      </c>
      <c r="AR37" s="66">
        <f>IFERROR(MROUND((AQ37+(AQ37*(IF(Grunnbeløpstabell!$G$1&lt;&gt;"Egendefinert årlig prisstigning",ATF!$S$13,VLOOKUP($AR$1,Grunnbeløpstabell!$A$2:$L$128,3,FALSE))/100)))/100,1)*100,0)</f>
        <v>876700</v>
      </c>
      <c r="AS37" s="66">
        <f>IFERROR(MROUND((AR37+(AR37*(IF(Grunnbeløpstabell!$G$1&lt;&gt;"Egendefinert årlig prisstigning",ATF!$S$13,VLOOKUP($AS$1,Grunnbeløpstabell!$A$2:$L$128,3,FALSE))/100)))/100,1)*100,0)</f>
        <v>904500</v>
      </c>
      <c r="AT37" s="66">
        <f>IFERROR(MROUND((AS37+(AS37*(IF(Grunnbeløpstabell!$G$1&lt;&gt;"Egendefinert årlig prisstigning",ATF!$S$13,VLOOKUP($AT$1,Grunnbeløpstabell!$A$2:$L$128,3,FALSE))/100)))/100,1)*100,0)</f>
        <v>933200</v>
      </c>
      <c r="AU37" s="66">
        <f>IFERROR(MROUND((AT37+(AT37*(IF(Grunnbeløpstabell!$G$1&lt;&gt;"Egendefinert årlig prisstigning",ATF!$S$13,VLOOKUP($AU$1,Grunnbeløpstabell!$A$2:$L$128,3,FALSE))/100)))/100,1)*100,0)</f>
        <v>962800</v>
      </c>
      <c r="AV37" s="66">
        <f>IFERROR(MROUND((AU37+(AU37*(IF(Grunnbeløpstabell!$G$1&lt;&gt;"Egendefinert årlig prisstigning",ATF!$S$13,VLOOKUP($AV$1,Grunnbeløpstabell!$A$2:$L$128,3,FALSE))/100)))/100,1)*100,0)</f>
        <v>993300</v>
      </c>
      <c r="AW37" s="66">
        <f>IFERROR(MROUND((AV37+(AV37*(IF(Grunnbeløpstabell!$G$1&lt;&gt;"Egendefinert årlig prisstigning",ATF!$S$13,VLOOKUP($AW$1,Grunnbeløpstabell!$A$2:$L$128,3,FALSE))/100)))/100,1)*100,0)</f>
        <v>1024800</v>
      </c>
      <c r="AX37" s="66">
        <f>IFERROR(MROUND((AW37+(AW37*(IF(Grunnbeløpstabell!$G$1&lt;&gt;"Egendefinert årlig prisstigning",ATF!$S$13,VLOOKUP($AX$1,Grunnbeløpstabell!$A$2:$L$128,3,FALSE))/100)))/100,1)*100,0)</f>
        <v>1057300</v>
      </c>
      <c r="AY37" s="66">
        <f>IFERROR(MROUND((AX37+(AX37*(IF(Grunnbeløpstabell!$G$1&lt;&gt;"Egendefinert årlig prisstigning",ATF!$S$13,VLOOKUP($AY$1,Grunnbeløpstabell!$A$2:$L$128,3,FALSE))/100)))/100,1)*100,0)</f>
        <v>1090800</v>
      </c>
      <c r="AZ37" s="66">
        <f>IFERROR(MROUND((AY37+(AY37*(IF(Grunnbeløpstabell!$G$1&lt;&gt;"Egendefinert årlig prisstigning",ATF!$S$13,VLOOKUP($AZ$1,Grunnbeløpstabell!$A$2:$L$128,3,FALSE))/100)))/100,1)*100,0)</f>
        <v>1125400</v>
      </c>
      <c r="BA37" s="66">
        <f>IFERROR(MROUND((AZ37+(AZ37*(IF(Grunnbeløpstabell!$G$1&lt;&gt;"Egendefinert årlig prisstigning",ATF!$S$13,VLOOKUP($BA$1,Grunnbeløpstabell!$A$2:$L$128,3,FALSE))/100)))/100,1)*100,0)</f>
        <v>1161100</v>
      </c>
      <c r="BB37" s="66">
        <f>IFERROR(MROUND((BA37+(BA37*(IF(Grunnbeløpstabell!$G$1&lt;&gt;"Egendefinert årlig prisstigning",ATF!$S$13,VLOOKUP($BB$1,Grunnbeløpstabell!$A$2:$L$128,3,FALSE))/100)))/100,1)*100,0)</f>
        <v>1197900</v>
      </c>
      <c r="BC37" s="66">
        <f>IFERROR(MROUND((BB37+(BB37*(IF(Grunnbeløpstabell!$G$1&lt;&gt;"Egendefinert årlig prisstigning",ATF!$S$13,VLOOKUP($BC$1,Grunnbeløpstabell!$A$2:$L$128,3,FALSE))/100)))/100,1)*100,0)</f>
        <v>1235900</v>
      </c>
      <c r="BD37" s="66">
        <f>IFERROR(MROUND((BC37+(BC37*(IF(Grunnbeløpstabell!$G$1&lt;&gt;"Egendefinert årlig prisstigning",ATF!$S$13,VLOOKUP($BD$1,Grunnbeløpstabell!$A$2:$L$128,3,FALSE))/100)))/100,1)*100,0)</f>
        <v>1275100</v>
      </c>
      <c r="BE37" s="66">
        <f>IFERROR(MROUND((BD37+(BD37*(IF(Grunnbeløpstabell!$G$1&lt;&gt;"Egendefinert årlig prisstigning",ATF!$S$13,VLOOKUP($BE$1,Grunnbeløpstabell!$A$2:$L$128,3,FALSE))/100)))/100,1)*100,0)</f>
        <v>1315500</v>
      </c>
      <c r="BF37" s="66">
        <f>IFERROR(MROUND((BE37+(BE37*(IF(Grunnbeløpstabell!$G$1&lt;&gt;"Egendefinert årlig prisstigning",ATF!$S$13,VLOOKUP($BF$1,Grunnbeløpstabell!$A$2:$L$128,3,FALSE))/100)))/100,1)*100,0)</f>
        <v>1357200</v>
      </c>
      <c r="BG37" s="66">
        <f>IFERROR(MROUND((BF37+(BF37*(IF(Grunnbeløpstabell!$G$1&lt;&gt;"Egendefinert årlig prisstigning",ATF!$S$13,VLOOKUP($BG$1,Grunnbeløpstabell!$A$2:$L$128,3,FALSE))/100)))/100,1)*100,0)</f>
        <v>1400200</v>
      </c>
      <c r="BH37" s="66">
        <f>IFERROR(MROUND((BG37+(BG37*(IF(Grunnbeløpstabell!$G$1&lt;&gt;"Egendefinert årlig prisstigning",ATF!$S$13,VLOOKUP($BH$1,Grunnbeløpstabell!$A$2:$L$128,3,FALSE))/100)))/100,1)*100,0)</f>
        <v>1444600</v>
      </c>
      <c r="BI37" s="66">
        <f>IFERROR(MROUND((BH37+(BH37*(IF(Grunnbeløpstabell!$G$1&lt;&gt;"Egendefinert årlig prisstigning",ATF!$S$13,VLOOKUP($BI$1,Grunnbeløpstabell!$A$2:$L$128,3,FALSE))/100)))/100,1)*100,0)</f>
        <v>1490400</v>
      </c>
      <c r="BJ37" s="66">
        <f>IFERROR(MROUND((BI37+(BI37*(IF(Grunnbeløpstabell!$G$1&lt;&gt;"Egendefinert årlig prisstigning",ATF!$S$13,VLOOKUP($BJ$1,Grunnbeløpstabell!$A$2:$L$128,3,FALSE))/100)))/100,1)*100,0)</f>
        <v>1537600</v>
      </c>
      <c r="BK37" s="66">
        <f>IFERROR(MROUND((BJ37+(BJ37*(IF(Grunnbeløpstabell!$G$1&lt;&gt;"Egendefinert årlig prisstigning",ATF!$S$13,VLOOKUP($BK$1,Grunnbeløpstabell!$A$2:$L$128,3,FALSE))/100)))/100,1)*100,0)</f>
        <v>1586300</v>
      </c>
      <c r="BL37" s="66">
        <f>IFERROR(MROUND((BK37+(BK37*(IF(Grunnbeløpstabell!$G$1&lt;&gt;"Egendefinert årlig prisstigning",ATF!$S$13,VLOOKUP($BL$1,Grunnbeløpstabell!$A$2:$L$128,3,FALSE))/100)))/100,1)*100,0)</f>
        <v>1636600</v>
      </c>
      <c r="BM37" s="66">
        <f>IFERROR(MROUND((BL37+(BL37*(IF(Grunnbeløpstabell!$G$1&lt;&gt;"Egendefinert årlig prisstigning",ATF!$S$13,VLOOKUP($BM$1,Grunnbeløpstabell!$A$2:$L$128,3,FALSE))/100)))/100,1)*100,0)</f>
        <v>1688500</v>
      </c>
      <c r="BN37" s="66">
        <f>IFERROR(MROUND((BM37+(BM37*(IF(Grunnbeløpstabell!$G$1&lt;&gt;"Egendefinert årlig prisstigning",ATF!$S$13,VLOOKUP($BN$1,Grunnbeløpstabell!$A$2:$L$128,3,FALSE))/100)))/100,1)*100,0)</f>
        <v>1742000</v>
      </c>
      <c r="BO37" s="66">
        <f>IFERROR(MROUND((BN37+(BN37*(IF(Grunnbeløpstabell!$G$1&lt;&gt;"Egendefinert årlig prisstigning",ATF!$S$13,VLOOKUP($BO$1,Grunnbeløpstabell!$A$2:$L$128,3,FALSE))/100)))/100,1)*100,0)</f>
        <v>1797200</v>
      </c>
      <c r="BP37" s="66">
        <f>IFERROR(MROUND((BO37+(BO37*(IF(Grunnbeløpstabell!$G$1&lt;&gt;"Egendefinert årlig prisstigning",ATF!$S$13,VLOOKUP($BP$1,Grunnbeløpstabell!$A$2:$L$128,3,FALSE))/100)))/100,1)*100,0)</f>
        <v>1854200</v>
      </c>
      <c r="BQ37" s="66">
        <f>IFERROR(MROUND((BP37+(BP37*(IF(Grunnbeløpstabell!$G$1&lt;&gt;"Egendefinert årlig prisstigning",ATF!$S$13,VLOOKUP($BQ$1,Grunnbeløpstabell!$A$2:$L$128,3,FALSE))/100)))/100,1)*100,0)</f>
        <v>1913000</v>
      </c>
      <c r="BR37" s="66">
        <f>IFERROR(MROUND((BQ37+(BQ37*(IF(Grunnbeløpstabell!$G$1&lt;&gt;"Egendefinert årlig prisstigning",ATF!$S$13,VLOOKUP($BR$1,Grunnbeløpstabell!$A$2:$L$128,3,FALSE))/100)))/100,1)*100,0)</f>
        <v>1973600</v>
      </c>
      <c r="BS37" s="66">
        <f>IFERROR(MROUND((BR37+(BR37*(IF(Grunnbeløpstabell!$G$1&lt;&gt;"Egendefinert årlig prisstigning",ATF!$S$13,VLOOKUP($BS$1,Grunnbeløpstabell!$A$2:$L$128,3,FALSE))/100)))/100,1)*100,0)</f>
        <v>2036200</v>
      </c>
      <c r="BT37" s="66">
        <f>IFERROR(MROUND((BS37+(BS37*(IF(Grunnbeløpstabell!$G$1&lt;&gt;"Egendefinert årlig prisstigning",ATF!$S$13,VLOOKUP($BT$1,Grunnbeløpstabell!$A$2:$L$128,3,FALSE))/100)))/100,1)*100,0)</f>
        <v>2100700</v>
      </c>
      <c r="BU37" s="66">
        <f>IFERROR(MROUND((BT37+(BT37*(IF(Grunnbeløpstabell!$G$1&lt;&gt;"Egendefinert årlig prisstigning",ATF!$S$13,VLOOKUP($BU$1,Grunnbeløpstabell!$A$2:$L$128,3,FALSE))/100)))/100,1)*100,0)</f>
        <v>2167300</v>
      </c>
      <c r="BV37" s="66">
        <f>IFERROR(MROUND((BU37+(BU37*(IF(Grunnbeløpstabell!$G$1&lt;&gt;"Egendefinert årlig prisstigning",ATF!$S$13,VLOOKUP($BV$1,Grunnbeløpstabell!$A$2:$L$128,3,FALSE))/100)))/100,1)*100,0)</f>
        <v>2236000</v>
      </c>
      <c r="BW37" s="66">
        <f>IFERROR(MROUND((BV37+(BV37*(IF(Grunnbeløpstabell!$G$1&lt;&gt;"Egendefinert årlig prisstigning",ATF!$S$13,VLOOKUP($BW$1,Grunnbeløpstabell!$A$2:$L$128,3,FALSE))/100)))/100,1)*100,0)</f>
        <v>2306900</v>
      </c>
      <c r="BX37" s="66">
        <f>IFERROR(MROUND((BW37+(BW37*(IF(Grunnbeløpstabell!$G$1&lt;&gt;"Egendefinert årlig prisstigning",ATF!$S$13,VLOOKUP($BX$1,Grunnbeløpstabell!$A$2:$L$128,3,FALSE))/100)))/100,1)*100,0)</f>
        <v>2380000</v>
      </c>
      <c r="BY37" s="66">
        <f>IFERROR(MROUND((BX37+(BX37*(IF(Grunnbeløpstabell!$G$1&lt;&gt;"Egendefinert årlig prisstigning",ATF!$S$13,VLOOKUP($BY$1,Grunnbeløpstabell!$A$2:$L$128,3,FALSE))/100)))/100,1)*100,0)</f>
        <v>2455400</v>
      </c>
      <c r="BZ37" s="66">
        <f>IFERROR(MROUND((BY37+(BY37*(IF(Grunnbeløpstabell!$G$1&lt;&gt;"Egendefinert årlig prisstigning",ATF!$S$13,VLOOKUP($BZ$1,Grunnbeløpstabell!$A$2:$L$128,3,FALSE))/100)))/100,1)*100,0)</f>
        <v>2533200</v>
      </c>
      <c r="CA37" s="66">
        <f>IFERROR(MROUND((BZ37+(BZ37*(IF(Grunnbeløpstabell!$G$1&lt;&gt;"Egendefinert årlig prisstigning",ATF!$S$13,VLOOKUP($CA$1,Grunnbeløpstabell!$A$2:$L$128,3,FALSE))/100)))/100,1)*100,0)</f>
        <v>2613500</v>
      </c>
      <c r="CB37" s="66">
        <f>IFERROR(MROUND((CA37+(CA37*(IF(Grunnbeløpstabell!$G$1&lt;&gt;"Egendefinert årlig prisstigning",ATF!$S$13,VLOOKUP($CB$1,Grunnbeløpstabell!$A$2:$L$128,3,FALSE))/100)))/100,1)*100,0)</f>
        <v>2696300</v>
      </c>
      <c r="CC37" s="66">
        <f>IFERROR(MROUND((CB37+(CB37*(IF(Grunnbeløpstabell!$G$1&lt;&gt;"Egendefinert årlig prisstigning",ATF!$S$13,VLOOKUP($CC$1,Grunnbeløpstabell!$A$2:$L$128,3,FALSE))/100)))/100,1)*100,0)</f>
        <v>2781800</v>
      </c>
      <c r="CD37" s="66">
        <f>IFERROR(MROUND((CC37+(CC37*(IF(Grunnbeløpstabell!$G$1&lt;&gt;"Egendefinert årlig prisstigning",ATF!$S$13,VLOOKUP($CD$1,Grunnbeløpstabell!$A$2:$L$128,3,FALSE))/100)))/100,1)*100,0)</f>
        <v>2870000</v>
      </c>
      <c r="CE37" s="66">
        <f>IFERROR(MROUND((CD37+(CD37*(IF(Grunnbeløpstabell!$G$1&lt;&gt;"Egendefinert årlig prisstigning",ATF!$S$13,VLOOKUP($CE$1,Grunnbeløpstabell!$A$2:$L$128,3,FALSE))/100)))/100,1)*100,0)</f>
        <v>2961000</v>
      </c>
      <c r="CF37" s="66">
        <f>IFERROR(MROUND((CE37+(CE37*(IF(Grunnbeløpstabell!$G$1&lt;&gt;"Egendefinert årlig prisstigning",ATF!$S$13,VLOOKUP($CF$1,Grunnbeløpstabell!$A$2:$L$128,3,FALSE))/100)))/100,1)*100,0)</f>
        <v>3054900</v>
      </c>
      <c r="CG37" s="66">
        <f>IFERROR(MROUND((CF37+(CF37*(IF(Grunnbeløpstabell!$G$1&lt;&gt;"Egendefinert årlig prisstigning",ATF!$S$13,VLOOKUP($CG$1,Grunnbeløpstabell!$A$2:$L$128,3,FALSE))/100)))/100,1)*100,0)</f>
        <v>3151700</v>
      </c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</row>
    <row r="38" spans="1:147">
      <c r="A38" s="159">
        <v>55</v>
      </c>
      <c r="B38" s="160">
        <v>347000</v>
      </c>
      <c r="C38" s="215">
        <v>357000</v>
      </c>
      <c r="D38" s="160">
        <v>357000</v>
      </c>
      <c r="E38" s="215">
        <v>357000</v>
      </c>
      <c r="F38" s="160">
        <v>364200</v>
      </c>
      <c r="G38" s="215">
        <v>375500</v>
      </c>
      <c r="H38" s="160">
        <v>375500</v>
      </c>
      <c r="I38" s="215">
        <v>385300</v>
      </c>
      <c r="J38" s="160">
        <v>385300</v>
      </c>
      <c r="K38" s="215">
        <v>396700</v>
      </c>
      <c r="L38" s="160">
        <v>402100</v>
      </c>
      <c r="M38" s="215">
        <v>420800</v>
      </c>
      <c r="N38" s="160">
        <v>423700</v>
      </c>
      <c r="O38" s="215">
        <v>433400</v>
      </c>
      <c r="P38" s="160">
        <v>440900</v>
      </c>
      <c r="Q38" s="215">
        <v>452900</v>
      </c>
      <c r="R38" s="160">
        <v>457700</v>
      </c>
      <c r="S38" s="215">
        <v>466800</v>
      </c>
      <c r="T38" s="160">
        <v>467700</v>
      </c>
      <c r="U38" s="215">
        <v>473100</v>
      </c>
      <c r="V38" s="160">
        <v>474700</v>
      </c>
      <c r="W38" s="215">
        <v>480600</v>
      </c>
      <c r="X38" s="160">
        <v>488000</v>
      </c>
      <c r="Y38" s="215">
        <v>490600</v>
      </c>
      <c r="Z38" s="160">
        <v>499500</v>
      </c>
      <c r="AA38" s="215">
        <v>509500</v>
      </c>
      <c r="AB38" s="160">
        <v>540500</v>
      </c>
      <c r="AC38" s="66">
        <f>IFERROR(MROUND((AB38+(AB38*(IF(Grunnbeløpstabell!$G$1&lt;&gt;"Egendefinert årlig prisstigning",ATF!$S$13,VLOOKUP($AC$1,Grunnbeløpstabell!$A$2:$L$128,3,FALSE))/100)))/100,1)*100,0)</f>
        <v>557600</v>
      </c>
      <c r="AD38" s="66">
        <f>IFERROR(MROUND((AC38+(AC38*(IF(Grunnbeløpstabell!$G$1&lt;&gt;"Egendefinert årlig prisstigning",ATF!$S$13,VLOOKUP($AD$1,Grunnbeløpstabell!$A$2:$L$128,3,FALSE))/100)))/100,1)*100,0)</f>
        <v>575300</v>
      </c>
      <c r="AE38" s="66">
        <f>IFERROR(MROUND((AD38+(AD38*(IF(Grunnbeløpstabell!$G$1&lt;&gt;"Egendefinert årlig prisstigning",ATF!$S$13,VLOOKUP($AE$1,Grunnbeløpstabell!$A$2:$L$128,3,FALSE))/100)))/100,1)*100,0)</f>
        <v>593500</v>
      </c>
      <c r="AF38" s="66">
        <f>IFERROR(MROUND((AE38+(AE38*(IF(Grunnbeløpstabell!$G$1&lt;&gt;"Egendefinert årlig prisstigning",ATF!$S$13,VLOOKUP($AF$1,Grunnbeløpstabell!$A$2:$L$128,3,FALSE))/100)))/100,1)*100,0)</f>
        <v>612300</v>
      </c>
      <c r="AG38" s="66">
        <f>IFERROR(MROUND((AF38+(AF38*(IF(Grunnbeløpstabell!$G$1&lt;&gt;"Egendefinert årlig prisstigning",ATF!$S$13,VLOOKUP($AG$1,Grunnbeløpstabell!$A$2:$L$128,3,FALSE))/100)))/100,1)*100,0)</f>
        <v>631700</v>
      </c>
      <c r="AH38" s="66">
        <f>IFERROR(MROUND((AG38+(AG38*(IF(Grunnbeløpstabell!$G$1&lt;&gt;"Egendefinert årlig prisstigning",ATF!$S$13,VLOOKUP($AH$1,Grunnbeløpstabell!$A$2:$L$128,3,FALSE))/100)))/100,1)*100,0)</f>
        <v>651700</v>
      </c>
      <c r="AI38" s="66">
        <f>IFERROR(MROUND((AH38+(AH38*(IF(Grunnbeløpstabell!$G$1&lt;&gt;"Egendefinert årlig prisstigning",ATF!$S$13,VLOOKUP($AI$1,Grunnbeløpstabell!$A$2:$L$128,3,FALSE))/100)))/100,1)*100,0)</f>
        <v>672400</v>
      </c>
      <c r="AJ38" s="66">
        <f>IFERROR(MROUND((AI38+(AI38*(IF(Grunnbeløpstabell!$G$1&lt;&gt;"Egendefinert årlig prisstigning",ATF!$S$13,VLOOKUP($AJ$1,Grunnbeløpstabell!$A$2:$L$128,3,FALSE))/100)))/100,1)*100,0)</f>
        <v>693700</v>
      </c>
      <c r="AK38" s="66">
        <f>IFERROR(MROUND((AJ38+(AJ38*(IF(Grunnbeløpstabell!$G$1&lt;&gt;"Egendefinert årlig prisstigning",ATF!$S$13,VLOOKUP($AK$1,Grunnbeløpstabell!$A$2:$L$128,3,FALSE))/100)))/100,1)*100,0)</f>
        <v>715700</v>
      </c>
      <c r="AL38" s="66">
        <f>IFERROR(MROUND((AK38+(AK38*(IF(Grunnbeløpstabell!$G$1&lt;&gt;"Egendefinert årlig prisstigning",ATF!$S$13,VLOOKUP($AL$1,Grunnbeløpstabell!$A$2:$L$128,3,FALSE))/100)))/100,1)*100,0)</f>
        <v>738400</v>
      </c>
      <c r="AM38" s="66">
        <f>IFERROR(MROUND((AL38+(AL38*(IF(Grunnbeløpstabell!$G$1&lt;&gt;"Egendefinert årlig prisstigning",ATF!$S$13,VLOOKUP($AM$1,Grunnbeløpstabell!$A$2:$L$128,3,FALSE))/100)))/100,1)*100,0)</f>
        <v>761800</v>
      </c>
      <c r="AN38" s="66">
        <f>IFERROR(MROUND((AM38+(AM38*(IF(Grunnbeløpstabell!$G$1&lt;&gt;"Egendefinert årlig prisstigning",ATF!$S$13,VLOOKUP($AN$1,Grunnbeløpstabell!$A$2:$L$128,3,FALSE))/100)))/100,1)*100,0)</f>
        <v>785900</v>
      </c>
      <c r="AO38" s="66">
        <f>IFERROR(MROUND((AN38+(AN38*(IF(Grunnbeløpstabell!$G$1&lt;&gt;"Egendefinert årlig prisstigning",ATF!$S$13,VLOOKUP($AO$1,Grunnbeløpstabell!$A$2:$L$128,3,FALSE))/100)))/100,1)*100,0)</f>
        <v>810800</v>
      </c>
      <c r="AP38" s="66">
        <f>IFERROR(MROUND((AO38+(AO38*(IF(Grunnbeløpstabell!$G$1&lt;&gt;"Egendefinert årlig prisstigning",ATF!$S$13,VLOOKUP($AP$1,Grunnbeløpstabell!$A$2:$L$128,3,FALSE))/100)))/100,1)*100,0)</f>
        <v>836500</v>
      </c>
      <c r="AQ38" s="66">
        <f>IFERROR(MROUND((AP38+(AP38*(IF(Grunnbeløpstabell!$G$1&lt;&gt;"Egendefinert årlig prisstigning",ATF!$S$13,VLOOKUP($AQ$1,Grunnbeløpstabell!$A$2:$L$128,3,FALSE))/100)))/100,1)*100,0)</f>
        <v>863000</v>
      </c>
      <c r="AR38" s="66">
        <f>IFERROR(MROUND((AQ38+(AQ38*(IF(Grunnbeløpstabell!$G$1&lt;&gt;"Egendefinert årlig prisstigning",ATF!$S$13,VLOOKUP($AR$1,Grunnbeløpstabell!$A$2:$L$128,3,FALSE))/100)))/100,1)*100,0)</f>
        <v>890400</v>
      </c>
      <c r="AS38" s="66">
        <f>IFERROR(MROUND((AR38+(AR38*(IF(Grunnbeløpstabell!$G$1&lt;&gt;"Egendefinert årlig prisstigning",ATF!$S$13,VLOOKUP($AS$1,Grunnbeløpstabell!$A$2:$L$128,3,FALSE))/100)))/100,1)*100,0)</f>
        <v>918600</v>
      </c>
      <c r="AT38" s="66">
        <f>IFERROR(MROUND((AS38+(AS38*(IF(Grunnbeløpstabell!$G$1&lt;&gt;"Egendefinert årlig prisstigning",ATF!$S$13,VLOOKUP($AT$1,Grunnbeløpstabell!$A$2:$L$128,3,FALSE))/100)))/100,1)*100,0)</f>
        <v>947700</v>
      </c>
      <c r="AU38" s="66">
        <f>IFERROR(MROUND((AT38+(AT38*(IF(Grunnbeløpstabell!$G$1&lt;&gt;"Egendefinert årlig prisstigning",ATF!$S$13,VLOOKUP($AU$1,Grunnbeløpstabell!$A$2:$L$128,3,FALSE))/100)))/100,1)*100,0)</f>
        <v>977700</v>
      </c>
      <c r="AV38" s="66">
        <f>IFERROR(MROUND((AU38+(AU38*(IF(Grunnbeløpstabell!$G$1&lt;&gt;"Egendefinert årlig prisstigning",ATF!$S$13,VLOOKUP($AV$1,Grunnbeløpstabell!$A$2:$L$128,3,FALSE))/100)))/100,1)*100,0)</f>
        <v>1008700</v>
      </c>
      <c r="AW38" s="66">
        <f>IFERROR(MROUND((AV38+(AV38*(IF(Grunnbeløpstabell!$G$1&lt;&gt;"Egendefinert årlig prisstigning",ATF!$S$13,VLOOKUP($AW$1,Grunnbeløpstabell!$A$2:$L$128,3,FALSE))/100)))/100,1)*100,0)</f>
        <v>1040700</v>
      </c>
      <c r="AX38" s="66">
        <f>IFERROR(MROUND((AW38+(AW38*(IF(Grunnbeløpstabell!$G$1&lt;&gt;"Egendefinert årlig prisstigning",ATF!$S$13,VLOOKUP($AX$1,Grunnbeløpstabell!$A$2:$L$128,3,FALSE))/100)))/100,1)*100,0)</f>
        <v>1073700</v>
      </c>
      <c r="AY38" s="66">
        <f>IFERROR(MROUND((AX38+(AX38*(IF(Grunnbeløpstabell!$G$1&lt;&gt;"Egendefinert årlig prisstigning",ATF!$S$13,VLOOKUP($AY$1,Grunnbeløpstabell!$A$2:$L$128,3,FALSE))/100)))/100,1)*100,0)</f>
        <v>1107700</v>
      </c>
      <c r="AZ38" s="66">
        <f>IFERROR(MROUND((AY38+(AY38*(IF(Grunnbeløpstabell!$G$1&lt;&gt;"Egendefinert årlig prisstigning",ATF!$S$13,VLOOKUP($AZ$1,Grunnbeløpstabell!$A$2:$L$128,3,FALSE))/100)))/100,1)*100,0)</f>
        <v>1142800</v>
      </c>
      <c r="BA38" s="66">
        <f>IFERROR(MROUND((AZ38+(AZ38*(IF(Grunnbeløpstabell!$G$1&lt;&gt;"Egendefinert årlig prisstigning",ATF!$S$13,VLOOKUP($BA$1,Grunnbeløpstabell!$A$2:$L$128,3,FALSE))/100)))/100,1)*100,0)</f>
        <v>1179000</v>
      </c>
      <c r="BB38" s="66">
        <f>IFERROR(MROUND((BA38+(BA38*(IF(Grunnbeløpstabell!$G$1&lt;&gt;"Egendefinert årlig prisstigning",ATF!$S$13,VLOOKUP($BB$1,Grunnbeløpstabell!$A$2:$L$128,3,FALSE))/100)))/100,1)*100,0)</f>
        <v>1216400</v>
      </c>
      <c r="BC38" s="66">
        <f>IFERROR(MROUND((BB38+(BB38*(IF(Grunnbeløpstabell!$G$1&lt;&gt;"Egendefinert årlig prisstigning",ATF!$S$13,VLOOKUP($BC$1,Grunnbeløpstabell!$A$2:$L$128,3,FALSE))/100)))/100,1)*100,0)</f>
        <v>1255000</v>
      </c>
      <c r="BD38" s="66">
        <f>IFERROR(MROUND((BC38+(BC38*(IF(Grunnbeløpstabell!$G$1&lt;&gt;"Egendefinert årlig prisstigning",ATF!$S$13,VLOOKUP($BD$1,Grunnbeløpstabell!$A$2:$L$128,3,FALSE))/100)))/100,1)*100,0)</f>
        <v>1294800</v>
      </c>
      <c r="BE38" s="66">
        <f>IFERROR(MROUND((BD38+(BD38*(IF(Grunnbeløpstabell!$G$1&lt;&gt;"Egendefinert årlig prisstigning",ATF!$S$13,VLOOKUP($BE$1,Grunnbeløpstabell!$A$2:$L$128,3,FALSE))/100)))/100,1)*100,0)</f>
        <v>1335800</v>
      </c>
      <c r="BF38" s="66">
        <f>IFERROR(MROUND((BE38+(BE38*(IF(Grunnbeløpstabell!$G$1&lt;&gt;"Egendefinert årlig prisstigning",ATF!$S$13,VLOOKUP($BF$1,Grunnbeløpstabell!$A$2:$L$128,3,FALSE))/100)))/100,1)*100,0)</f>
        <v>1378100</v>
      </c>
      <c r="BG38" s="66">
        <f>IFERROR(MROUND((BF38+(BF38*(IF(Grunnbeløpstabell!$G$1&lt;&gt;"Egendefinert årlig prisstigning",ATF!$S$13,VLOOKUP($BG$1,Grunnbeløpstabell!$A$2:$L$128,3,FALSE))/100)))/100,1)*100,0)</f>
        <v>1421800</v>
      </c>
      <c r="BH38" s="66">
        <f>IFERROR(MROUND((BG38+(BG38*(IF(Grunnbeløpstabell!$G$1&lt;&gt;"Egendefinert årlig prisstigning",ATF!$S$13,VLOOKUP($BH$1,Grunnbeløpstabell!$A$2:$L$128,3,FALSE))/100)))/100,1)*100,0)</f>
        <v>1466900</v>
      </c>
      <c r="BI38" s="66">
        <f>IFERROR(MROUND((BH38+(BH38*(IF(Grunnbeløpstabell!$G$1&lt;&gt;"Egendefinert årlig prisstigning",ATF!$S$13,VLOOKUP($BI$1,Grunnbeløpstabell!$A$2:$L$128,3,FALSE))/100)))/100,1)*100,0)</f>
        <v>1513400</v>
      </c>
      <c r="BJ38" s="66">
        <f>IFERROR(MROUND((BI38+(BI38*(IF(Grunnbeløpstabell!$G$1&lt;&gt;"Egendefinert årlig prisstigning",ATF!$S$13,VLOOKUP($BJ$1,Grunnbeløpstabell!$A$2:$L$128,3,FALSE))/100)))/100,1)*100,0)</f>
        <v>1561400</v>
      </c>
      <c r="BK38" s="66">
        <f>IFERROR(MROUND((BJ38+(BJ38*(IF(Grunnbeløpstabell!$G$1&lt;&gt;"Egendefinert årlig prisstigning",ATF!$S$13,VLOOKUP($BK$1,Grunnbeløpstabell!$A$2:$L$128,3,FALSE))/100)))/100,1)*100,0)</f>
        <v>1610900</v>
      </c>
      <c r="BL38" s="66">
        <f>IFERROR(MROUND((BK38+(BK38*(IF(Grunnbeløpstabell!$G$1&lt;&gt;"Egendefinert årlig prisstigning",ATF!$S$13,VLOOKUP($BL$1,Grunnbeløpstabell!$A$2:$L$128,3,FALSE))/100)))/100,1)*100,0)</f>
        <v>1662000</v>
      </c>
      <c r="BM38" s="66">
        <f>IFERROR(MROUND((BL38+(BL38*(IF(Grunnbeløpstabell!$G$1&lt;&gt;"Egendefinert årlig prisstigning",ATF!$S$13,VLOOKUP($BM$1,Grunnbeløpstabell!$A$2:$L$128,3,FALSE))/100)))/100,1)*100,0)</f>
        <v>1714700</v>
      </c>
      <c r="BN38" s="66">
        <f>IFERROR(MROUND((BM38+(BM38*(IF(Grunnbeløpstabell!$G$1&lt;&gt;"Egendefinert årlig prisstigning",ATF!$S$13,VLOOKUP($BN$1,Grunnbeløpstabell!$A$2:$L$128,3,FALSE))/100)))/100,1)*100,0)</f>
        <v>1769100</v>
      </c>
      <c r="BO38" s="66">
        <f>IFERROR(MROUND((BN38+(BN38*(IF(Grunnbeløpstabell!$G$1&lt;&gt;"Egendefinert årlig prisstigning",ATF!$S$13,VLOOKUP($BO$1,Grunnbeløpstabell!$A$2:$L$128,3,FALSE))/100)))/100,1)*100,0)</f>
        <v>1825200</v>
      </c>
      <c r="BP38" s="66">
        <f>IFERROR(MROUND((BO38+(BO38*(IF(Grunnbeløpstabell!$G$1&lt;&gt;"Egendefinert årlig prisstigning",ATF!$S$13,VLOOKUP($BP$1,Grunnbeløpstabell!$A$2:$L$128,3,FALSE))/100)))/100,1)*100,0)</f>
        <v>1883100</v>
      </c>
      <c r="BQ38" s="66">
        <f>IFERROR(MROUND((BP38+(BP38*(IF(Grunnbeløpstabell!$G$1&lt;&gt;"Egendefinert årlig prisstigning",ATF!$S$13,VLOOKUP($BQ$1,Grunnbeløpstabell!$A$2:$L$128,3,FALSE))/100)))/100,1)*100,0)</f>
        <v>1942800</v>
      </c>
      <c r="BR38" s="66">
        <f>IFERROR(MROUND((BQ38+(BQ38*(IF(Grunnbeløpstabell!$G$1&lt;&gt;"Egendefinert årlig prisstigning",ATF!$S$13,VLOOKUP($BR$1,Grunnbeløpstabell!$A$2:$L$128,3,FALSE))/100)))/100,1)*100,0)</f>
        <v>2004400</v>
      </c>
      <c r="BS38" s="66">
        <f>IFERROR(MROUND((BR38+(BR38*(IF(Grunnbeløpstabell!$G$1&lt;&gt;"Egendefinert årlig prisstigning",ATF!$S$13,VLOOKUP($BS$1,Grunnbeløpstabell!$A$2:$L$128,3,FALSE))/100)))/100,1)*100,0)</f>
        <v>2067900</v>
      </c>
      <c r="BT38" s="66">
        <f>IFERROR(MROUND((BS38+(BS38*(IF(Grunnbeløpstabell!$G$1&lt;&gt;"Egendefinert årlig prisstigning",ATF!$S$13,VLOOKUP($BT$1,Grunnbeløpstabell!$A$2:$L$128,3,FALSE))/100)))/100,1)*100,0)</f>
        <v>2133500</v>
      </c>
      <c r="BU38" s="66">
        <f>IFERROR(MROUND((BT38+(BT38*(IF(Grunnbeløpstabell!$G$1&lt;&gt;"Egendefinert årlig prisstigning",ATF!$S$13,VLOOKUP($BU$1,Grunnbeløpstabell!$A$2:$L$128,3,FALSE))/100)))/100,1)*100,0)</f>
        <v>2201100</v>
      </c>
      <c r="BV38" s="66">
        <f>IFERROR(MROUND((BU38+(BU38*(IF(Grunnbeløpstabell!$G$1&lt;&gt;"Egendefinert årlig prisstigning",ATF!$S$13,VLOOKUP($BV$1,Grunnbeløpstabell!$A$2:$L$128,3,FALSE))/100)))/100,1)*100,0)</f>
        <v>2270900</v>
      </c>
      <c r="BW38" s="66">
        <f>IFERROR(MROUND((BV38+(BV38*(IF(Grunnbeløpstabell!$G$1&lt;&gt;"Egendefinert årlig prisstigning",ATF!$S$13,VLOOKUP($BW$1,Grunnbeløpstabell!$A$2:$L$128,3,FALSE))/100)))/100,1)*100,0)</f>
        <v>2342900</v>
      </c>
      <c r="BX38" s="66">
        <f>IFERROR(MROUND((BW38+(BW38*(IF(Grunnbeløpstabell!$G$1&lt;&gt;"Egendefinert årlig prisstigning",ATF!$S$13,VLOOKUP($BX$1,Grunnbeløpstabell!$A$2:$L$128,3,FALSE))/100)))/100,1)*100,0)</f>
        <v>2417200</v>
      </c>
      <c r="BY38" s="66">
        <f>IFERROR(MROUND((BX38+(BX38*(IF(Grunnbeløpstabell!$G$1&lt;&gt;"Egendefinert årlig prisstigning",ATF!$S$13,VLOOKUP($BY$1,Grunnbeløpstabell!$A$2:$L$128,3,FALSE))/100)))/100,1)*100,0)</f>
        <v>2493800</v>
      </c>
      <c r="BZ38" s="66">
        <f>IFERROR(MROUND((BY38+(BY38*(IF(Grunnbeløpstabell!$G$1&lt;&gt;"Egendefinert årlig prisstigning",ATF!$S$13,VLOOKUP($BZ$1,Grunnbeløpstabell!$A$2:$L$128,3,FALSE))/100)))/100,1)*100,0)</f>
        <v>2572900</v>
      </c>
      <c r="CA38" s="66">
        <f>IFERROR(MROUND((BZ38+(BZ38*(IF(Grunnbeløpstabell!$G$1&lt;&gt;"Egendefinert årlig prisstigning",ATF!$S$13,VLOOKUP($CA$1,Grunnbeløpstabell!$A$2:$L$128,3,FALSE))/100)))/100,1)*100,0)</f>
        <v>2654500</v>
      </c>
      <c r="CB38" s="66">
        <f>IFERROR(MROUND((CA38+(CA38*(IF(Grunnbeløpstabell!$G$1&lt;&gt;"Egendefinert årlig prisstigning",ATF!$S$13,VLOOKUP($CB$1,Grunnbeløpstabell!$A$2:$L$128,3,FALSE))/100)))/100,1)*100,0)</f>
        <v>2738600</v>
      </c>
      <c r="CC38" s="66">
        <f>IFERROR(MROUND((CB38+(CB38*(IF(Grunnbeløpstabell!$G$1&lt;&gt;"Egendefinert årlig prisstigning",ATF!$S$13,VLOOKUP($CC$1,Grunnbeløpstabell!$A$2:$L$128,3,FALSE))/100)))/100,1)*100,0)</f>
        <v>2825400</v>
      </c>
      <c r="CD38" s="66">
        <f>IFERROR(MROUND((CC38+(CC38*(IF(Grunnbeløpstabell!$G$1&lt;&gt;"Egendefinert årlig prisstigning",ATF!$S$13,VLOOKUP($CD$1,Grunnbeløpstabell!$A$2:$L$128,3,FALSE))/100)))/100,1)*100,0)</f>
        <v>2915000</v>
      </c>
      <c r="CE38" s="66">
        <f>IFERROR(MROUND((CD38+(CD38*(IF(Grunnbeløpstabell!$G$1&lt;&gt;"Egendefinert årlig prisstigning",ATF!$S$13,VLOOKUP($CE$1,Grunnbeløpstabell!$A$2:$L$128,3,FALSE))/100)))/100,1)*100,0)</f>
        <v>3007400</v>
      </c>
      <c r="CF38" s="66">
        <f>IFERROR(MROUND((CE38+(CE38*(IF(Grunnbeløpstabell!$G$1&lt;&gt;"Egendefinert årlig prisstigning",ATF!$S$13,VLOOKUP($CF$1,Grunnbeløpstabell!$A$2:$L$128,3,FALSE))/100)))/100,1)*100,0)</f>
        <v>3102700</v>
      </c>
      <c r="CG38" s="66">
        <f>IFERROR(MROUND((CF38+(CF38*(IF(Grunnbeløpstabell!$G$1&lt;&gt;"Egendefinert årlig prisstigning",ATF!$S$13,VLOOKUP($CG$1,Grunnbeløpstabell!$A$2:$L$128,3,FALSE))/100)))/100,1)*100,0)</f>
        <v>3201100</v>
      </c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</row>
    <row r="39" spans="1:147">
      <c r="A39" s="159">
        <v>56</v>
      </c>
      <c r="B39" s="160">
        <v>353500</v>
      </c>
      <c r="C39" s="215">
        <v>363500</v>
      </c>
      <c r="D39" s="160">
        <v>363500</v>
      </c>
      <c r="E39" s="215">
        <v>363500</v>
      </c>
      <c r="F39" s="160">
        <v>370700</v>
      </c>
      <c r="G39" s="215">
        <v>382200</v>
      </c>
      <c r="H39" s="160">
        <v>382200</v>
      </c>
      <c r="I39" s="215">
        <v>392100</v>
      </c>
      <c r="J39" s="160">
        <v>392100</v>
      </c>
      <c r="K39" s="215">
        <v>403700</v>
      </c>
      <c r="L39" s="160">
        <v>409100</v>
      </c>
      <c r="M39" s="215">
        <v>428100</v>
      </c>
      <c r="N39" s="160">
        <v>431000</v>
      </c>
      <c r="O39" s="215">
        <v>440700</v>
      </c>
      <c r="P39" s="160">
        <v>448300</v>
      </c>
      <c r="Q39" s="215">
        <v>460400</v>
      </c>
      <c r="R39" s="160">
        <v>465300</v>
      </c>
      <c r="S39" s="215">
        <v>474500</v>
      </c>
      <c r="T39" s="160">
        <v>475400</v>
      </c>
      <c r="U39" s="215">
        <v>480900</v>
      </c>
      <c r="V39" s="160">
        <v>482500</v>
      </c>
      <c r="W39" s="215">
        <v>488500</v>
      </c>
      <c r="X39" s="160">
        <v>496100</v>
      </c>
      <c r="Y39" s="215">
        <v>498800</v>
      </c>
      <c r="Z39" s="160">
        <v>507600</v>
      </c>
      <c r="AA39" s="215">
        <v>517600</v>
      </c>
      <c r="AB39" s="160">
        <v>548600</v>
      </c>
      <c r="AC39" s="66">
        <f>IFERROR(MROUND((AB39+(AB39*(IF(Grunnbeløpstabell!$G$1&lt;&gt;"Egendefinert årlig prisstigning",ATF!$S$13,VLOOKUP($AC$1,Grunnbeløpstabell!$A$2:$L$128,3,FALSE))/100)))/100,1)*100,0)</f>
        <v>566000</v>
      </c>
      <c r="AD39" s="66">
        <f>IFERROR(MROUND((AC39+(AC39*(IF(Grunnbeløpstabell!$G$1&lt;&gt;"Egendefinert årlig prisstigning",ATF!$S$13,VLOOKUP($AD$1,Grunnbeløpstabell!$A$2:$L$128,3,FALSE))/100)))/100,1)*100,0)</f>
        <v>583900</v>
      </c>
      <c r="AE39" s="66">
        <f>IFERROR(MROUND((AD39+(AD39*(IF(Grunnbeløpstabell!$G$1&lt;&gt;"Egendefinert årlig prisstigning",ATF!$S$13,VLOOKUP($AE$1,Grunnbeløpstabell!$A$2:$L$128,3,FALSE))/100)))/100,1)*100,0)</f>
        <v>602400</v>
      </c>
      <c r="AF39" s="66">
        <f>IFERROR(MROUND((AE39+(AE39*(IF(Grunnbeløpstabell!$G$1&lt;&gt;"Egendefinert årlig prisstigning",ATF!$S$13,VLOOKUP($AF$1,Grunnbeløpstabell!$A$2:$L$128,3,FALSE))/100)))/100,1)*100,0)</f>
        <v>621500</v>
      </c>
      <c r="AG39" s="66">
        <f>IFERROR(MROUND((AF39+(AF39*(IF(Grunnbeløpstabell!$G$1&lt;&gt;"Egendefinert årlig prisstigning",ATF!$S$13,VLOOKUP($AG$1,Grunnbeløpstabell!$A$2:$L$128,3,FALSE))/100)))/100,1)*100,0)</f>
        <v>641200</v>
      </c>
      <c r="AH39" s="66">
        <f>IFERROR(MROUND((AG39+(AG39*(IF(Grunnbeløpstabell!$G$1&lt;&gt;"Egendefinert årlig prisstigning",ATF!$S$13,VLOOKUP($AH$1,Grunnbeløpstabell!$A$2:$L$128,3,FALSE))/100)))/100,1)*100,0)</f>
        <v>661500</v>
      </c>
      <c r="AI39" s="66">
        <f>IFERROR(MROUND((AH39+(AH39*(IF(Grunnbeløpstabell!$G$1&lt;&gt;"Egendefinert årlig prisstigning",ATF!$S$13,VLOOKUP($AI$1,Grunnbeløpstabell!$A$2:$L$128,3,FALSE))/100)))/100,1)*100,0)</f>
        <v>682500</v>
      </c>
      <c r="AJ39" s="66">
        <f>IFERROR(MROUND((AI39+(AI39*(IF(Grunnbeløpstabell!$G$1&lt;&gt;"Egendefinert årlig prisstigning",ATF!$S$13,VLOOKUP($AJ$1,Grunnbeløpstabell!$A$2:$L$128,3,FALSE))/100)))/100,1)*100,0)</f>
        <v>704100</v>
      </c>
      <c r="AK39" s="66">
        <f>IFERROR(MROUND((AJ39+(AJ39*(IF(Grunnbeløpstabell!$G$1&lt;&gt;"Egendefinert årlig prisstigning",ATF!$S$13,VLOOKUP($AK$1,Grunnbeløpstabell!$A$2:$L$128,3,FALSE))/100)))/100,1)*100,0)</f>
        <v>726400</v>
      </c>
      <c r="AL39" s="66">
        <f>IFERROR(MROUND((AK39+(AK39*(IF(Grunnbeløpstabell!$G$1&lt;&gt;"Egendefinert årlig prisstigning",ATF!$S$13,VLOOKUP($AL$1,Grunnbeløpstabell!$A$2:$L$128,3,FALSE))/100)))/100,1)*100,0)</f>
        <v>749400</v>
      </c>
      <c r="AM39" s="66">
        <f>IFERROR(MROUND((AL39+(AL39*(IF(Grunnbeløpstabell!$G$1&lt;&gt;"Egendefinert årlig prisstigning",ATF!$S$13,VLOOKUP($AM$1,Grunnbeløpstabell!$A$2:$L$128,3,FALSE))/100)))/100,1)*100,0)</f>
        <v>773200</v>
      </c>
      <c r="AN39" s="66">
        <f>IFERROR(MROUND((AM39+(AM39*(IF(Grunnbeløpstabell!$G$1&lt;&gt;"Egendefinert årlig prisstigning",ATF!$S$13,VLOOKUP($AN$1,Grunnbeløpstabell!$A$2:$L$128,3,FALSE))/100)))/100,1)*100,0)</f>
        <v>797700</v>
      </c>
      <c r="AO39" s="66">
        <f>IFERROR(MROUND((AN39+(AN39*(IF(Grunnbeløpstabell!$G$1&lt;&gt;"Egendefinert årlig prisstigning",ATF!$S$13,VLOOKUP($AO$1,Grunnbeløpstabell!$A$2:$L$128,3,FALSE))/100)))/100,1)*100,0)</f>
        <v>823000</v>
      </c>
      <c r="AP39" s="66">
        <f>IFERROR(MROUND((AO39+(AO39*(IF(Grunnbeløpstabell!$G$1&lt;&gt;"Egendefinert årlig prisstigning",ATF!$S$13,VLOOKUP($AP$1,Grunnbeløpstabell!$A$2:$L$128,3,FALSE))/100)))/100,1)*100,0)</f>
        <v>849100</v>
      </c>
      <c r="AQ39" s="66">
        <f>IFERROR(MROUND((AP39+(AP39*(IF(Grunnbeløpstabell!$G$1&lt;&gt;"Egendefinert årlig prisstigning",ATF!$S$13,VLOOKUP($AQ$1,Grunnbeløpstabell!$A$2:$L$128,3,FALSE))/100)))/100,1)*100,0)</f>
        <v>876000</v>
      </c>
      <c r="AR39" s="66">
        <f>IFERROR(MROUND((AQ39+(AQ39*(IF(Grunnbeløpstabell!$G$1&lt;&gt;"Egendefinert årlig prisstigning",ATF!$S$13,VLOOKUP($AR$1,Grunnbeløpstabell!$A$2:$L$128,3,FALSE))/100)))/100,1)*100,0)</f>
        <v>903800</v>
      </c>
      <c r="AS39" s="66">
        <f>IFERROR(MROUND((AR39+(AR39*(IF(Grunnbeløpstabell!$G$1&lt;&gt;"Egendefinert årlig prisstigning",ATF!$S$13,VLOOKUP($AS$1,Grunnbeløpstabell!$A$2:$L$128,3,FALSE))/100)))/100,1)*100,0)</f>
        <v>932500</v>
      </c>
      <c r="AT39" s="66">
        <f>IFERROR(MROUND((AS39+(AS39*(IF(Grunnbeløpstabell!$G$1&lt;&gt;"Egendefinert årlig prisstigning",ATF!$S$13,VLOOKUP($AT$1,Grunnbeløpstabell!$A$2:$L$128,3,FALSE))/100)))/100,1)*100,0)</f>
        <v>962100</v>
      </c>
      <c r="AU39" s="66">
        <f>IFERROR(MROUND((AT39+(AT39*(IF(Grunnbeløpstabell!$G$1&lt;&gt;"Egendefinert årlig prisstigning",ATF!$S$13,VLOOKUP($AU$1,Grunnbeløpstabell!$A$2:$L$128,3,FALSE))/100)))/100,1)*100,0)</f>
        <v>992600</v>
      </c>
      <c r="AV39" s="66">
        <f>IFERROR(MROUND((AU39+(AU39*(IF(Grunnbeløpstabell!$G$1&lt;&gt;"Egendefinert årlig prisstigning",ATF!$S$13,VLOOKUP($AV$1,Grunnbeløpstabell!$A$2:$L$128,3,FALSE))/100)))/100,1)*100,0)</f>
        <v>1024100</v>
      </c>
      <c r="AW39" s="66">
        <f>IFERROR(MROUND((AV39+(AV39*(IF(Grunnbeløpstabell!$G$1&lt;&gt;"Egendefinert årlig prisstigning",ATF!$S$13,VLOOKUP($AW$1,Grunnbeløpstabell!$A$2:$L$128,3,FALSE))/100)))/100,1)*100,0)</f>
        <v>1056600</v>
      </c>
      <c r="AX39" s="66">
        <f>IFERROR(MROUND((AW39+(AW39*(IF(Grunnbeløpstabell!$G$1&lt;&gt;"Egendefinert årlig prisstigning",ATF!$S$13,VLOOKUP($AX$1,Grunnbeløpstabell!$A$2:$L$128,3,FALSE))/100)))/100,1)*100,0)</f>
        <v>1090100</v>
      </c>
      <c r="AY39" s="66">
        <f>IFERROR(MROUND((AX39+(AX39*(IF(Grunnbeløpstabell!$G$1&lt;&gt;"Egendefinert årlig prisstigning",ATF!$S$13,VLOOKUP($AY$1,Grunnbeløpstabell!$A$2:$L$128,3,FALSE))/100)))/100,1)*100,0)</f>
        <v>1124700</v>
      </c>
      <c r="AZ39" s="66">
        <f>IFERROR(MROUND((AY39+(AY39*(IF(Grunnbeløpstabell!$G$1&lt;&gt;"Egendefinert årlig prisstigning",ATF!$S$13,VLOOKUP($AZ$1,Grunnbeløpstabell!$A$2:$L$128,3,FALSE))/100)))/100,1)*100,0)</f>
        <v>1160400</v>
      </c>
      <c r="BA39" s="66">
        <f>IFERROR(MROUND((AZ39+(AZ39*(IF(Grunnbeløpstabell!$G$1&lt;&gt;"Egendefinert årlig prisstigning",ATF!$S$13,VLOOKUP($BA$1,Grunnbeløpstabell!$A$2:$L$128,3,FALSE))/100)))/100,1)*100,0)</f>
        <v>1197200</v>
      </c>
      <c r="BB39" s="66">
        <f>IFERROR(MROUND((BA39+(BA39*(IF(Grunnbeløpstabell!$G$1&lt;&gt;"Egendefinert årlig prisstigning",ATF!$S$13,VLOOKUP($BB$1,Grunnbeløpstabell!$A$2:$L$128,3,FALSE))/100)))/100,1)*100,0)</f>
        <v>1235200</v>
      </c>
      <c r="BC39" s="66">
        <f>IFERROR(MROUND((BB39+(BB39*(IF(Grunnbeløpstabell!$G$1&lt;&gt;"Egendefinert årlig prisstigning",ATF!$S$13,VLOOKUP($BC$1,Grunnbeløpstabell!$A$2:$L$128,3,FALSE))/100)))/100,1)*100,0)</f>
        <v>1274400</v>
      </c>
      <c r="BD39" s="66">
        <f>IFERROR(MROUND((BC39+(BC39*(IF(Grunnbeløpstabell!$G$1&lt;&gt;"Egendefinert årlig prisstigning",ATF!$S$13,VLOOKUP($BD$1,Grunnbeløpstabell!$A$2:$L$128,3,FALSE))/100)))/100,1)*100,0)</f>
        <v>1314800</v>
      </c>
      <c r="BE39" s="66">
        <f>IFERROR(MROUND((BD39+(BD39*(IF(Grunnbeløpstabell!$G$1&lt;&gt;"Egendefinert årlig prisstigning",ATF!$S$13,VLOOKUP($BE$1,Grunnbeløpstabell!$A$2:$L$128,3,FALSE))/100)))/100,1)*100,0)</f>
        <v>1356500</v>
      </c>
      <c r="BF39" s="66">
        <f>IFERROR(MROUND((BE39+(BE39*(IF(Grunnbeløpstabell!$G$1&lt;&gt;"Egendefinert årlig prisstigning",ATF!$S$13,VLOOKUP($BF$1,Grunnbeløpstabell!$A$2:$L$128,3,FALSE))/100)))/100,1)*100,0)</f>
        <v>1399500</v>
      </c>
      <c r="BG39" s="66">
        <f>IFERROR(MROUND((BF39+(BF39*(IF(Grunnbeløpstabell!$G$1&lt;&gt;"Egendefinert årlig prisstigning",ATF!$S$13,VLOOKUP($BG$1,Grunnbeløpstabell!$A$2:$L$128,3,FALSE))/100)))/100,1)*100,0)</f>
        <v>1443900</v>
      </c>
      <c r="BH39" s="66">
        <f>IFERROR(MROUND((BG39+(BG39*(IF(Grunnbeløpstabell!$G$1&lt;&gt;"Egendefinert årlig prisstigning",ATF!$S$13,VLOOKUP($BH$1,Grunnbeløpstabell!$A$2:$L$128,3,FALSE))/100)))/100,1)*100,0)</f>
        <v>1489700</v>
      </c>
      <c r="BI39" s="66">
        <f>IFERROR(MROUND((BH39+(BH39*(IF(Grunnbeløpstabell!$G$1&lt;&gt;"Egendefinert årlig prisstigning",ATF!$S$13,VLOOKUP($BI$1,Grunnbeløpstabell!$A$2:$L$128,3,FALSE))/100)))/100,1)*100,0)</f>
        <v>1536900</v>
      </c>
      <c r="BJ39" s="66">
        <f>IFERROR(MROUND((BI39+(BI39*(IF(Grunnbeløpstabell!$G$1&lt;&gt;"Egendefinert årlig prisstigning",ATF!$S$13,VLOOKUP($BJ$1,Grunnbeløpstabell!$A$2:$L$128,3,FALSE))/100)))/100,1)*100,0)</f>
        <v>1585600</v>
      </c>
      <c r="BK39" s="66">
        <f>IFERROR(MROUND((BJ39+(BJ39*(IF(Grunnbeløpstabell!$G$1&lt;&gt;"Egendefinert årlig prisstigning",ATF!$S$13,VLOOKUP($BK$1,Grunnbeløpstabell!$A$2:$L$128,3,FALSE))/100)))/100,1)*100,0)</f>
        <v>1635900</v>
      </c>
      <c r="BL39" s="66">
        <f>IFERROR(MROUND((BK39+(BK39*(IF(Grunnbeløpstabell!$G$1&lt;&gt;"Egendefinert årlig prisstigning",ATF!$S$13,VLOOKUP($BL$1,Grunnbeløpstabell!$A$2:$L$128,3,FALSE))/100)))/100,1)*100,0)</f>
        <v>1687800</v>
      </c>
      <c r="BM39" s="66">
        <f>IFERROR(MROUND((BL39+(BL39*(IF(Grunnbeløpstabell!$G$1&lt;&gt;"Egendefinert årlig prisstigning",ATF!$S$13,VLOOKUP($BM$1,Grunnbeløpstabell!$A$2:$L$128,3,FALSE))/100)))/100,1)*100,0)</f>
        <v>1741300</v>
      </c>
      <c r="BN39" s="66">
        <f>IFERROR(MROUND((BM39+(BM39*(IF(Grunnbeløpstabell!$G$1&lt;&gt;"Egendefinert årlig prisstigning",ATF!$S$13,VLOOKUP($BN$1,Grunnbeløpstabell!$A$2:$L$128,3,FALSE))/100)))/100,1)*100,0)</f>
        <v>1796500</v>
      </c>
      <c r="BO39" s="66">
        <f>IFERROR(MROUND((BN39+(BN39*(IF(Grunnbeløpstabell!$G$1&lt;&gt;"Egendefinert årlig prisstigning",ATF!$S$13,VLOOKUP($BO$1,Grunnbeløpstabell!$A$2:$L$128,3,FALSE))/100)))/100,1)*100,0)</f>
        <v>1853400</v>
      </c>
      <c r="BP39" s="66">
        <f>IFERROR(MROUND((BO39+(BO39*(IF(Grunnbeløpstabell!$G$1&lt;&gt;"Egendefinert årlig prisstigning",ATF!$S$13,VLOOKUP($BP$1,Grunnbeløpstabell!$A$2:$L$128,3,FALSE))/100)))/100,1)*100,0)</f>
        <v>1912200</v>
      </c>
      <c r="BQ39" s="66">
        <f>IFERROR(MROUND((BP39+(BP39*(IF(Grunnbeløpstabell!$G$1&lt;&gt;"Egendefinert årlig prisstigning",ATF!$S$13,VLOOKUP($BQ$1,Grunnbeløpstabell!$A$2:$L$128,3,FALSE))/100)))/100,1)*100,0)</f>
        <v>1972800</v>
      </c>
      <c r="BR39" s="66">
        <f>IFERROR(MROUND((BQ39+(BQ39*(IF(Grunnbeløpstabell!$G$1&lt;&gt;"Egendefinert årlig prisstigning",ATF!$S$13,VLOOKUP($BR$1,Grunnbeløpstabell!$A$2:$L$128,3,FALSE))/100)))/100,1)*100,0)</f>
        <v>2035300</v>
      </c>
      <c r="BS39" s="66">
        <f>IFERROR(MROUND((BR39+(BR39*(IF(Grunnbeløpstabell!$G$1&lt;&gt;"Egendefinert årlig prisstigning",ATF!$S$13,VLOOKUP($BS$1,Grunnbeløpstabell!$A$2:$L$128,3,FALSE))/100)))/100,1)*100,0)</f>
        <v>2099800</v>
      </c>
      <c r="BT39" s="66">
        <f>IFERROR(MROUND((BS39+(BS39*(IF(Grunnbeløpstabell!$G$1&lt;&gt;"Egendefinert årlig prisstigning",ATF!$S$13,VLOOKUP($BT$1,Grunnbeløpstabell!$A$2:$L$128,3,FALSE))/100)))/100,1)*100,0)</f>
        <v>2166400</v>
      </c>
      <c r="BU39" s="66">
        <f>IFERROR(MROUND((BT39+(BT39*(IF(Grunnbeløpstabell!$G$1&lt;&gt;"Egendefinert årlig prisstigning",ATF!$S$13,VLOOKUP($BU$1,Grunnbeløpstabell!$A$2:$L$128,3,FALSE))/100)))/100,1)*100,0)</f>
        <v>2235100</v>
      </c>
      <c r="BV39" s="66">
        <f>IFERROR(MROUND((BU39+(BU39*(IF(Grunnbeløpstabell!$G$1&lt;&gt;"Egendefinert årlig prisstigning",ATF!$S$13,VLOOKUP($BV$1,Grunnbeløpstabell!$A$2:$L$128,3,FALSE))/100)))/100,1)*100,0)</f>
        <v>2306000</v>
      </c>
      <c r="BW39" s="66">
        <f>IFERROR(MROUND((BV39+(BV39*(IF(Grunnbeløpstabell!$G$1&lt;&gt;"Egendefinert årlig prisstigning",ATF!$S$13,VLOOKUP($BW$1,Grunnbeløpstabell!$A$2:$L$128,3,FALSE))/100)))/100,1)*100,0)</f>
        <v>2379100</v>
      </c>
      <c r="BX39" s="66">
        <f>IFERROR(MROUND((BW39+(BW39*(IF(Grunnbeløpstabell!$G$1&lt;&gt;"Egendefinert årlig prisstigning",ATF!$S$13,VLOOKUP($BX$1,Grunnbeløpstabell!$A$2:$L$128,3,FALSE))/100)))/100,1)*100,0)</f>
        <v>2454500</v>
      </c>
      <c r="BY39" s="66">
        <f>IFERROR(MROUND((BX39+(BX39*(IF(Grunnbeløpstabell!$G$1&lt;&gt;"Egendefinert årlig prisstigning",ATF!$S$13,VLOOKUP($BY$1,Grunnbeløpstabell!$A$2:$L$128,3,FALSE))/100)))/100,1)*100,0)</f>
        <v>2532300</v>
      </c>
      <c r="BZ39" s="66">
        <f>IFERROR(MROUND((BY39+(BY39*(IF(Grunnbeløpstabell!$G$1&lt;&gt;"Egendefinert årlig prisstigning",ATF!$S$13,VLOOKUP($BZ$1,Grunnbeløpstabell!$A$2:$L$128,3,FALSE))/100)))/100,1)*100,0)</f>
        <v>2612600</v>
      </c>
      <c r="CA39" s="66">
        <f>IFERROR(MROUND((BZ39+(BZ39*(IF(Grunnbeløpstabell!$G$1&lt;&gt;"Egendefinert årlig prisstigning",ATF!$S$13,VLOOKUP($CA$1,Grunnbeløpstabell!$A$2:$L$128,3,FALSE))/100)))/100,1)*100,0)</f>
        <v>2695400</v>
      </c>
      <c r="CB39" s="66">
        <f>IFERROR(MROUND((CA39+(CA39*(IF(Grunnbeløpstabell!$G$1&lt;&gt;"Egendefinert årlig prisstigning",ATF!$S$13,VLOOKUP($CB$1,Grunnbeløpstabell!$A$2:$L$128,3,FALSE))/100)))/100,1)*100,0)</f>
        <v>2780800</v>
      </c>
      <c r="CC39" s="66">
        <f>IFERROR(MROUND((CB39+(CB39*(IF(Grunnbeløpstabell!$G$1&lt;&gt;"Egendefinert årlig prisstigning",ATF!$S$13,VLOOKUP($CC$1,Grunnbeløpstabell!$A$2:$L$128,3,FALSE))/100)))/100,1)*100,0)</f>
        <v>2869000</v>
      </c>
      <c r="CD39" s="66">
        <f>IFERROR(MROUND((CC39+(CC39*(IF(Grunnbeløpstabell!$G$1&lt;&gt;"Egendefinert årlig prisstigning",ATF!$S$13,VLOOKUP($CD$1,Grunnbeløpstabell!$A$2:$L$128,3,FALSE))/100)))/100,1)*100,0)</f>
        <v>2959900</v>
      </c>
      <c r="CE39" s="66">
        <f>IFERROR(MROUND((CD39+(CD39*(IF(Grunnbeløpstabell!$G$1&lt;&gt;"Egendefinert årlig prisstigning",ATF!$S$13,VLOOKUP($CE$1,Grunnbeløpstabell!$A$2:$L$128,3,FALSE))/100)))/100,1)*100,0)</f>
        <v>3053700</v>
      </c>
      <c r="CF39" s="66">
        <f>IFERROR(MROUND((CE39+(CE39*(IF(Grunnbeløpstabell!$G$1&lt;&gt;"Egendefinert årlig prisstigning",ATF!$S$13,VLOOKUP($CF$1,Grunnbeløpstabell!$A$2:$L$128,3,FALSE))/100)))/100,1)*100,0)</f>
        <v>3150500</v>
      </c>
      <c r="CG39" s="66">
        <f>IFERROR(MROUND((CF39+(CF39*(IF(Grunnbeløpstabell!$G$1&lt;&gt;"Egendefinert årlig prisstigning",ATF!$S$13,VLOOKUP($CG$1,Grunnbeløpstabell!$A$2:$L$128,3,FALSE))/100)))/100,1)*100,0)</f>
        <v>3250400</v>
      </c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</row>
    <row r="40" spans="1:147">
      <c r="A40" s="159">
        <v>57</v>
      </c>
      <c r="B40" s="160">
        <v>360000</v>
      </c>
      <c r="C40" s="215">
        <v>370000</v>
      </c>
      <c r="D40" s="160">
        <v>370000</v>
      </c>
      <c r="E40" s="215">
        <v>370000</v>
      </c>
      <c r="F40" s="160">
        <v>377200</v>
      </c>
      <c r="G40" s="215">
        <v>388900</v>
      </c>
      <c r="H40" s="160">
        <v>388900</v>
      </c>
      <c r="I40" s="215">
        <v>399000</v>
      </c>
      <c r="J40" s="160">
        <v>399000</v>
      </c>
      <c r="K40" s="215">
        <v>410800</v>
      </c>
      <c r="L40" s="160">
        <v>416300</v>
      </c>
      <c r="M40" s="215">
        <v>435700</v>
      </c>
      <c r="N40" s="160">
        <v>438700</v>
      </c>
      <c r="O40" s="215">
        <v>448400</v>
      </c>
      <c r="P40" s="160">
        <v>456100</v>
      </c>
      <c r="Q40" s="215">
        <v>468400</v>
      </c>
      <c r="R40" s="160">
        <v>473400</v>
      </c>
      <c r="S40" s="215">
        <v>482800</v>
      </c>
      <c r="T40" s="160">
        <v>483700</v>
      </c>
      <c r="U40" s="215">
        <v>489300</v>
      </c>
      <c r="V40" s="160">
        <v>490900</v>
      </c>
      <c r="W40" s="215">
        <v>497000</v>
      </c>
      <c r="X40" s="160">
        <v>504700</v>
      </c>
      <c r="Y40" s="215">
        <v>507400</v>
      </c>
      <c r="Z40" s="160">
        <v>516100</v>
      </c>
      <c r="AA40" s="215">
        <v>526100</v>
      </c>
      <c r="AB40" s="160">
        <v>557100</v>
      </c>
      <c r="AC40" s="66">
        <f>IFERROR(MROUND((AB40+(AB40*(IF(Grunnbeløpstabell!$G$1&lt;&gt;"Egendefinert årlig prisstigning",ATF!$S$13,VLOOKUP($AC$1,Grunnbeløpstabell!$A$2:$L$128,3,FALSE))/100)))/100,1)*100,0)</f>
        <v>574800</v>
      </c>
      <c r="AD40" s="66">
        <f>IFERROR(MROUND((AC40+(AC40*(IF(Grunnbeløpstabell!$G$1&lt;&gt;"Egendefinert årlig prisstigning",ATF!$S$13,VLOOKUP($AD$1,Grunnbeløpstabell!$A$2:$L$128,3,FALSE))/100)))/100,1)*100,0)</f>
        <v>593000</v>
      </c>
      <c r="AE40" s="66">
        <f>IFERROR(MROUND((AD40+(AD40*(IF(Grunnbeløpstabell!$G$1&lt;&gt;"Egendefinert årlig prisstigning",ATF!$S$13,VLOOKUP($AE$1,Grunnbeløpstabell!$A$2:$L$128,3,FALSE))/100)))/100,1)*100,0)</f>
        <v>611800</v>
      </c>
      <c r="AF40" s="66">
        <f>IFERROR(MROUND((AE40+(AE40*(IF(Grunnbeløpstabell!$G$1&lt;&gt;"Egendefinert årlig prisstigning",ATF!$S$13,VLOOKUP($AF$1,Grunnbeløpstabell!$A$2:$L$128,3,FALSE))/100)))/100,1)*100,0)</f>
        <v>631200</v>
      </c>
      <c r="AG40" s="66">
        <f>IFERROR(MROUND((AF40+(AF40*(IF(Grunnbeløpstabell!$G$1&lt;&gt;"Egendefinert årlig prisstigning",ATF!$S$13,VLOOKUP($AG$1,Grunnbeløpstabell!$A$2:$L$128,3,FALSE))/100)))/100,1)*100,0)</f>
        <v>651200</v>
      </c>
      <c r="AH40" s="66">
        <f>IFERROR(MROUND((AG40+(AG40*(IF(Grunnbeløpstabell!$G$1&lt;&gt;"Egendefinert årlig prisstigning",ATF!$S$13,VLOOKUP($AH$1,Grunnbeløpstabell!$A$2:$L$128,3,FALSE))/100)))/100,1)*100,0)</f>
        <v>671800</v>
      </c>
      <c r="AI40" s="66">
        <f>IFERROR(MROUND((AH40+(AH40*(IF(Grunnbeløpstabell!$G$1&lt;&gt;"Egendefinert årlig prisstigning",ATF!$S$13,VLOOKUP($AI$1,Grunnbeløpstabell!$A$2:$L$128,3,FALSE))/100)))/100,1)*100,0)</f>
        <v>693100</v>
      </c>
      <c r="AJ40" s="66">
        <f>IFERROR(MROUND((AI40+(AI40*(IF(Grunnbeløpstabell!$G$1&lt;&gt;"Egendefinert årlig prisstigning",ATF!$S$13,VLOOKUP($AJ$1,Grunnbeløpstabell!$A$2:$L$128,3,FALSE))/100)))/100,1)*100,0)</f>
        <v>715100</v>
      </c>
      <c r="AK40" s="66">
        <f>IFERROR(MROUND((AJ40+(AJ40*(IF(Grunnbeløpstabell!$G$1&lt;&gt;"Egendefinert årlig prisstigning",ATF!$S$13,VLOOKUP($AK$1,Grunnbeløpstabell!$A$2:$L$128,3,FALSE))/100)))/100,1)*100,0)</f>
        <v>737800</v>
      </c>
      <c r="AL40" s="66">
        <f>IFERROR(MROUND((AK40+(AK40*(IF(Grunnbeløpstabell!$G$1&lt;&gt;"Egendefinert årlig prisstigning",ATF!$S$13,VLOOKUP($AL$1,Grunnbeløpstabell!$A$2:$L$128,3,FALSE))/100)))/100,1)*100,0)</f>
        <v>761200</v>
      </c>
      <c r="AM40" s="66">
        <f>IFERROR(MROUND((AL40+(AL40*(IF(Grunnbeløpstabell!$G$1&lt;&gt;"Egendefinert årlig prisstigning",ATF!$S$13,VLOOKUP($AM$1,Grunnbeløpstabell!$A$2:$L$128,3,FALSE))/100)))/100,1)*100,0)</f>
        <v>785300</v>
      </c>
      <c r="AN40" s="66">
        <f>IFERROR(MROUND((AM40+(AM40*(IF(Grunnbeløpstabell!$G$1&lt;&gt;"Egendefinert årlig prisstigning",ATF!$S$13,VLOOKUP($AN$1,Grunnbeløpstabell!$A$2:$L$128,3,FALSE))/100)))/100,1)*100,0)</f>
        <v>810200</v>
      </c>
      <c r="AO40" s="66">
        <f>IFERROR(MROUND((AN40+(AN40*(IF(Grunnbeløpstabell!$G$1&lt;&gt;"Egendefinert årlig prisstigning",ATF!$S$13,VLOOKUP($AO$1,Grunnbeløpstabell!$A$2:$L$128,3,FALSE))/100)))/100,1)*100,0)</f>
        <v>835900</v>
      </c>
      <c r="AP40" s="66">
        <f>IFERROR(MROUND((AO40+(AO40*(IF(Grunnbeløpstabell!$G$1&lt;&gt;"Egendefinert årlig prisstigning",ATF!$S$13,VLOOKUP($AP$1,Grunnbeløpstabell!$A$2:$L$128,3,FALSE))/100)))/100,1)*100,0)</f>
        <v>862400</v>
      </c>
      <c r="AQ40" s="66">
        <f>IFERROR(MROUND((AP40+(AP40*(IF(Grunnbeløpstabell!$G$1&lt;&gt;"Egendefinert årlig prisstigning",ATF!$S$13,VLOOKUP($AQ$1,Grunnbeløpstabell!$A$2:$L$128,3,FALSE))/100)))/100,1)*100,0)</f>
        <v>889700</v>
      </c>
      <c r="AR40" s="66">
        <f>IFERROR(MROUND((AQ40+(AQ40*(IF(Grunnbeløpstabell!$G$1&lt;&gt;"Egendefinert årlig prisstigning",ATF!$S$13,VLOOKUP($AR$1,Grunnbeløpstabell!$A$2:$L$128,3,FALSE))/100)))/100,1)*100,0)</f>
        <v>917900</v>
      </c>
      <c r="AS40" s="66">
        <f>IFERROR(MROUND((AR40+(AR40*(IF(Grunnbeløpstabell!$G$1&lt;&gt;"Egendefinert årlig prisstigning",ATF!$S$13,VLOOKUP($AS$1,Grunnbeløpstabell!$A$2:$L$128,3,FALSE))/100)))/100,1)*100,0)</f>
        <v>947000</v>
      </c>
      <c r="AT40" s="66">
        <f>IFERROR(MROUND((AS40+(AS40*(IF(Grunnbeløpstabell!$G$1&lt;&gt;"Egendefinert årlig prisstigning",ATF!$S$13,VLOOKUP($AT$1,Grunnbeløpstabell!$A$2:$L$128,3,FALSE))/100)))/100,1)*100,0)</f>
        <v>977000</v>
      </c>
      <c r="AU40" s="66">
        <f>IFERROR(MROUND((AT40+(AT40*(IF(Grunnbeløpstabell!$G$1&lt;&gt;"Egendefinert årlig prisstigning",ATF!$S$13,VLOOKUP($AU$1,Grunnbeløpstabell!$A$2:$L$128,3,FALSE))/100)))/100,1)*100,0)</f>
        <v>1008000</v>
      </c>
      <c r="AV40" s="66">
        <f>IFERROR(MROUND((AU40+(AU40*(IF(Grunnbeløpstabell!$G$1&lt;&gt;"Egendefinert årlig prisstigning",ATF!$S$13,VLOOKUP($AV$1,Grunnbeløpstabell!$A$2:$L$128,3,FALSE))/100)))/100,1)*100,0)</f>
        <v>1040000</v>
      </c>
      <c r="AW40" s="66">
        <f>IFERROR(MROUND((AV40+(AV40*(IF(Grunnbeløpstabell!$G$1&lt;&gt;"Egendefinert årlig prisstigning",ATF!$S$13,VLOOKUP($AW$1,Grunnbeløpstabell!$A$2:$L$128,3,FALSE))/100)))/100,1)*100,0)</f>
        <v>1073000</v>
      </c>
      <c r="AX40" s="66">
        <f>IFERROR(MROUND((AW40+(AW40*(IF(Grunnbeløpstabell!$G$1&lt;&gt;"Egendefinert årlig prisstigning",ATF!$S$13,VLOOKUP($AX$1,Grunnbeløpstabell!$A$2:$L$128,3,FALSE))/100)))/100,1)*100,0)</f>
        <v>1107000</v>
      </c>
      <c r="AY40" s="66">
        <f>IFERROR(MROUND((AX40+(AX40*(IF(Grunnbeløpstabell!$G$1&lt;&gt;"Egendefinert årlig prisstigning",ATF!$S$13,VLOOKUP($AY$1,Grunnbeløpstabell!$A$2:$L$128,3,FALSE))/100)))/100,1)*100,0)</f>
        <v>1142100</v>
      </c>
      <c r="AZ40" s="66">
        <f>IFERROR(MROUND((AY40+(AY40*(IF(Grunnbeløpstabell!$G$1&lt;&gt;"Egendefinert årlig prisstigning",ATF!$S$13,VLOOKUP($AZ$1,Grunnbeløpstabell!$A$2:$L$128,3,FALSE))/100)))/100,1)*100,0)</f>
        <v>1178300</v>
      </c>
      <c r="BA40" s="66">
        <f>IFERROR(MROUND((AZ40+(AZ40*(IF(Grunnbeløpstabell!$G$1&lt;&gt;"Egendefinert årlig prisstigning",ATF!$S$13,VLOOKUP($BA$1,Grunnbeløpstabell!$A$2:$L$128,3,FALSE))/100)))/100,1)*100,0)</f>
        <v>1215700</v>
      </c>
      <c r="BB40" s="66">
        <f>IFERROR(MROUND((BA40+(BA40*(IF(Grunnbeløpstabell!$G$1&lt;&gt;"Egendefinert årlig prisstigning",ATF!$S$13,VLOOKUP($BB$1,Grunnbeløpstabell!$A$2:$L$128,3,FALSE))/100)))/100,1)*100,0)</f>
        <v>1254200</v>
      </c>
      <c r="BC40" s="66">
        <f>IFERROR(MROUND((BB40+(BB40*(IF(Grunnbeløpstabell!$G$1&lt;&gt;"Egendefinert årlig prisstigning",ATF!$S$13,VLOOKUP($BC$1,Grunnbeløpstabell!$A$2:$L$128,3,FALSE))/100)))/100,1)*100,0)</f>
        <v>1294000</v>
      </c>
      <c r="BD40" s="66">
        <f>IFERROR(MROUND((BC40+(BC40*(IF(Grunnbeløpstabell!$G$1&lt;&gt;"Egendefinert årlig prisstigning",ATF!$S$13,VLOOKUP($BD$1,Grunnbeløpstabell!$A$2:$L$128,3,FALSE))/100)))/100,1)*100,0)</f>
        <v>1335000</v>
      </c>
      <c r="BE40" s="66">
        <f>IFERROR(MROUND((BD40+(BD40*(IF(Grunnbeløpstabell!$G$1&lt;&gt;"Egendefinert årlig prisstigning",ATF!$S$13,VLOOKUP($BE$1,Grunnbeløpstabell!$A$2:$L$128,3,FALSE))/100)))/100,1)*100,0)</f>
        <v>1377300</v>
      </c>
      <c r="BF40" s="66">
        <f>IFERROR(MROUND((BE40+(BE40*(IF(Grunnbeløpstabell!$G$1&lt;&gt;"Egendefinert årlig prisstigning",ATF!$S$13,VLOOKUP($BF$1,Grunnbeløpstabell!$A$2:$L$128,3,FALSE))/100)))/100,1)*100,0)</f>
        <v>1421000</v>
      </c>
      <c r="BG40" s="66">
        <f>IFERROR(MROUND((BF40+(BF40*(IF(Grunnbeløpstabell!$G$1&lt;&gt;"Egendefinert årlig prisstigning",ATF!$S$13,VLOOKUP($BG$1,Grunnbeløpstabell!$A$2:$L$128,3,FALSE))/100)))/100,1)*100,0)</f>
        <v>1466000</v>
      </c>
      <c r="BH40" s="66">
        <f>IFERROR(MROUND((BG40+(BG40*(IF(Grunnbeløpstabell!$G$1&lt;&gt;"Egendefinert årlig prisstigning",ATF!$S$13,VLOOKUP($BH$1,Grunnbeløpstabell!$A$2:$L$128,3,FALSE))/100)))/100,1)*100,0)</f>
        <v>1512500</v>
      </c>
      <c r="BI40" s="66">
        <f>IFERROR(MROUND((BH40+(BH40*(IF(Grunnbeløpstabell!$G$1&lt;&gt;"Egendefinert årlig prisstigning",ATF!$S$13,VLOOKUP($BI$1,Grunnbeløpstabell!$A$2:$L$128,3,FALSE))/100)))/100,1)*100,0)</f>
        <v>1560400</v>
      </c>
      <c r="BJ40" s="66">
        <f>IFERROR(MROUND((BI40+(BI40*(IF(Grunnbeløpstabell!$G$1&lt;&gt;"Egendefinert årlig prisstigning",ATF!$S$13,VLOOKUP($BJ$1,Grunnbeløpstabell!$A$2:$L$128,3,FALSE))/100)))/100,1)*100,0)</f>
        <v>1609900</v>
      </c>
      <c r="BK40" s="66">
        <f>IFERROR(MROUND((BJ40+(BJ40*(IF(Grunnbeløpstabell!$G$1&lt;&gt;"Egendefinert årlig prisstigning",ATF!$S$13,VLOOKUP($BK$1,Grunnbeløpstabell!$A$2:$L$128,3,FALSE))/100)))/100,1)*100,0)</f>
        <v>1660900</v>
      </c>
      <c r="BL40" s="66">
        <f>IFERROR(MROUND((BK40+(BK40*(IF(Grunnbeløpstabell!$G$1&lt;&gt;"Egendefinert årlig prisstigning",ATF!$S$13,VLOOKUP($BL$1,Grunnbeløpstabell!$A$2:$L$128,3,FALSE))/100)))/100,1)*100,0)</f>
        <v>1713600</v>
      </c>
      <c r="BM40" s="66">
        <f>IFERROR(MROUND((BL40+(BL40*(IF(Grunnbeløpstabell!$G$1&lt;&gt;"Egendefinert årlig prisstigning",ATF!$S$13,VLOOKUP($BM$1,Grunnbeløpstabell!$A$2:$L$128,3,FALSE))/100)))/100,1)*100,0)</f>
        <v>1767900</v>
      </c>
      <c r="BN40" s="66">
        <f>IFERROR(MROUND((BM40+(BM40*(IF(Grunnbeløpstabell!$G$1&lt;&gt;"Egendefinert årlig prisstigning",ATF!$S$13,VLOOKUP($BN$1,Grunnbeløpstabell!$A$2:$L$128,3,FALSE))/100)))/100,1)*100,0)</f>
        <v>1823900</v>
      </c>
      <c r="BO40" s="66">
        <f>IFERROR(MROUND((BN40+(BN40*(IF(Grunnbeløpstabell!$G$1&lt;&gt;"Egendefinert årlig prisstigning",ATF!$S$13,VLOOKUP($BO$1,Grunnbeløpstabell!$A$2:$L$128,3,FALSE))/100)))/100,1)*100,0)</f>
        <v>1881700</v>
      </c>
      <c r="BP40" s="66">
        <f>IFERROR(MROUND((BO40+(BO40*(IF(Grunnbeløpstabell!$G$1&lt;&gt;"Egendefinert årlig prisstigning",ATF!$S$13,VLOOKUP($BP$1,Grunnbeløpstabell!$A$2:$L$128,3,FALSE))/100)))/100,1)*100,0)</f>
        <v>1941300</v>
      </c>
      <c r="BQ40" s="66">
        <f>IFERROR(MROUND((BP40+(BP40*(IF(Grunnbeløpstabell!$G$1&lt;&gt;"Egendefinert årlig prisstigning",ATF!$S$13,VLOOKUP($BQ$1,Grunnbeløpstabell!$A$2:$L$128,3,FALSE))/100)))/100,1)*100,0)</f>
        <v>2002800</v>
      </c>
      <c r="BR40" s="66">
        <f>IFERROR(MROUND((BQ40+(BQ40*(IF(Grunnbeløpstabell!$G$1&lt;&gt;"Egendefinert årlig prisstigning",ATF!$S$13,VLOOKUP($BR$1,Grunnbeløpstabell!$A$2:$L$128,3,FALSE))/100)))/100,1)*100,0)</f>
        <v>2066300</v>
      </c>
      <c r="BS40" s="66">
        <f>IFERROR(MROUND((BR40+(BR40*(IF(Grunnbeløpstabell!$G$1&lt;&gt;"Egendefinert årlig prisstigning",ATF!$S$13,VLOOKUP($BS$1,Grunnbeløpstabell!$A$2:$L$128,3,FALSE))/100)))/100,1)*100,0)</f>
        <v>2131800</v>
      </c>
      <c r="BT40" s="66">
        <f>IFERROR(MROUND((BS40+(BS40*(IF(Grunnbeløpstabell!$G$1&lt;&gt;"Egendefinert årlig prisstigning",ATF!$S$13,VLOOKUP($BT$1,Grunnbeløpstabell!$A$2:$L$128,3,FALSE))/100)))/100,1)*100,0)</f>
        <v>2199400</v>
      </c>
      <c r="BU40" s="66">
        <f>IFERROR(MROUND((BT40+(BT40*(IF(Grunnbeløpstabell!$G$1&lt;&gt;"Egendefinert årlig prisstigning",ATF!$S$13,VLOOKUP($BU$1,Grunnbeløpstabell!$A$2:$L$128,3,FALSE))/100)))/100,1)*100,0)</f>
        <v>2269100</v>
      </c>
      <c r="BV40" s="66">
        <f>IFERROR(MROUND((BU40+(BU40*(IF(Grunnbeløpstabell!$G$1&lt;&gt;"Egendefinert årlig prisstigning",ATF!$S$13,VLOOKUP($BV$1,Grunnbeløpstabell!$A$2:$L$128,3,FALSE))/100)))/100,1)*100,0)</f>
        <v>2341000</v>
      </c>
      <c r="BW40" s="66">
        <f>IFERROR(MROUND((BV40+(BV40*(IF(Grunnbeløpstabell!$G$1&lt;&gt;"Egendefinert årlig prisstigning",ATF!$S$13,VLOOKUP($BW$1,Grunnbeløpstabell!$A$2:$L$128,3,FALSE))/100)))/100,1)*100,0)</f>
        <v>2415200</v>
      </c>
      <c r="BX40" s="66">
        <f>IFERROR(MROUND((BW40+(BW40*(IF(Grunnbeløpstabell!$G$1&lt;&gt;"Egendefinert årlig prisstigning",ATF!$S$13,VLOOKUP($BX$1,Grunnbeløpstabell!$A$2:$L$128,3,FALSE))/100)))/100,1)*100,0)</f>
        <v>2491800</v>
      </c>
      <c r="BY40" s="66">
        <f>IFERROR(MROUND((BX40+(BX40*(IF(Grunnbeløpstabell!$G$1&lt;&gt;"Egendefinert årlig prisstigning",ATF!$S$13,VLOOKUP($BY$1,Grunnbeløpstabell!$A$2:$L$128,3,FALSE))/100)))/100,1)*100,0)</f>
        <v>2570800</v>
      </c>
      <c r="BZ40" s="66">
        <f>IFERROR(MROUND((BY40+(BY40*(IF(Grunnbeløpstabell!$G$1&lt;&gt;"Egendefinert årlig prisstigning",ATF!$S$13,VLOOKUP($BZ$1,Grunnbeløpstabell!$A$2:$L$128,3,FALSE))/100)))/100,1)*100,0)</f>
        <v>2652300</v>
      </c>
      <c r="CA40" s="66">
        <f>IFERROR(MROUND((BZ40+(BZ40*(IF(Grunnbeløpstabell!$G$1&lt;&gt;"Egendefinert årlig prisstigning",ATF!$S$13,VLOOKUP($CA$1,Grunnbeløpstabell!$A$2:$L$128,3,FALSE))/100)))/100,1)*100,0)</f>
        <v>2736400</v>
      </c>
      <c r="CB40" s="66">
        <f>IFERROR(MROUND((CA40+(CA40*(IF(Grunnbeløpstabell!$G$1&lt;&gt;"Egendefinert årlig prisstigning",ATF!$S$13,VLOOKUP($CB$1,Grunnbeløpstabell!$A$2:$L$128,3,FALSE))/100)))/100,1)*100,0)</f>
        <v>2823100</v>
      </c>
      <c r="CC40" s="66">
        <f>IFERROR(MROUND((CB40+(CB40*(IF(Grunnbeløpstabell!$G$1&lt;&gt;"Egendefinert årlig prisstigning",ATF!$S$13,VLOOKUP($CC$1,Grunnbeløpstabell!$A$2:$L$128,3,FALSE))/100)))/100,1)*100,0)</f>
        <v>2912600</v>
      </c>
      <c r="CD40" s="66">
        <f>IFERROR(MROUND((CC40+(CC40*(IF(Grunnbeløpstabell!$G$1&lt;&gt;"Egendefinert årlig prisstigning",ATF!$S$13,VLOOKUP($CD$1,Grunnbeløpstabell!$A$2:$L$128,3,FALSE))/100)))/100,1)*100,0)</f>
        <v>3004900</v>
      </c>
      <c r="CE40" s="66">
        <f>IFERROR(MROUND((CD40+(CD40*(IF(Grunnbeløpstabell!$G$1&lt;&gt;"Egendefinert årlig prisstigning",ATF!$S$13,VLOOKUP($CE$1,Grunnbeløpstabell!$A$2:$L$128,3,FALSE))/100)))/100,1)*100,0)</f>
        <v>3100200</v>
      </c>
      <c r="CF40" s="66">
        <f>IFERROR(MROUND((CE40+(CE40*(IF(Grunnbeløpstabell!$G$1&lt;&gt;"Egendefinert årlig prisstigning",ATF!$S$13,VLOOKUP($CF$1,Grunnbeløpstabell!$A$2:$L$128,3,FALSE))/100)))/100,1)*100,0)</f>
        <v>3198500</v>
      </c>
      <c r="CG40" s="66">
        <f>IFERROR(MROUND((CF40+(CF40*(IF(Grunnbeløpstabell!$G$1&lt;&gt;"Egendefinert årlig prisstigning",ATF!$S$13,VLOOKUP($CG$1,Grunnbeløpstabell!$A$2:$L$128,3,FALSE))/100)))/100,1)*100,0)</f>
        <v>3299900</v>
      </c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</row>
    <row r="41" spans="1:147">
      <c r="A41" s="159">
        <v>58</v>
      </c>
      <c r="B41" s="160">
        <v>367000</v>
      </c>
      <c r="C41" s="215">
        <v>377000</v>
      </c>
      <c r="D41" s="160">
        <v>377000</v>
      </c>
      <c r="E41" s="215">
        <v>377000</v>
      </c>
      <c r="F41" s="160">
        <v>384200</v>
      </c>
      <c r="G41" s="215">
        <v>396100</v>
      </c>
      <c r="H41" s="160">
        <v>396100</v>
      </c>
      <c r="I41" s="215">
        <v>406400</v>
      </c>
      <c r="J41" s="160">
        <v>406400</v>
      </c>
      <c r="K41" s="215">
        <v>418400</v>
      </c>
      <c r="L41" s="160">
        <v>424000</v>
      </c>
      <c r="M41" s="215">
        <v>443700</v>
      </c>
      <c r="N41" s="160">
        <v>446700</v>
      </c>
      <c r="O41" s="215">
        <v>456400</v>
      </c>
      <c r="P41" s="160">
        <v>464300</v>
      </c>
      <c r="Q41" s="215">
        <v>476800</v>
      </c>
      <c r="R41" s="160">
        <v>481900</v>
      </c>
      <c r="S41" s="215">
        <v>491400</v>
      </c>
      <c r="T41" s="160">
        <v>492300</v>
      </c>
      <c r="U41" s="215">
        <v>498000</v>
      </c>
      <c r="V41" s="160">
        <v>499600</v>
      </c>
      <c r="W41" s="215">
        <v>505800</v>
      </c>
      <c r="X41" s="160">
        <v>513600</v>
      </c>
      <c r="Y41" s="215">
        <v>516400</v>
      </c>
      <c r="Z41" s="160">
        <v>524900</v>
      </c>
      <c r="AA41" s="215">
        <v>534900</v>
      </c>
      <c r="AB41" s="160">
        <v>565900</v>
      </c>
      <c r="AC41" s="66">
        <f>IFERROR(MROUND((AB41+(AB41*(IF(Grunnbeløpstabell!$G$1&lt;&gt;"Egendefinert årlig prisstigning",ATF!$S$13,VLOOKUP($AC$1,Grunnbeløpstabell!$A$2:$L$128,3,FALSE))/100)))/100,1)*100,0)</f>
        <v>583800</v>
      </c>
      <c r="AD41" s="66">
        <f>IFERROR(MROUND((AC41+(AC41*(IF(Grunnbeløpstabell!$G$1&lt;&gt;"Egendefinert årlig prisstigning",ATF!$S$13,VLOOKUP($AD$1,Grunnbeløpstabell!$A$2:$L$128,3,FALSE))/100)))/100,1)*100,0)</f>
        <v>602300</v>
      </c>
      <c r="AE41" s="66">
        <f>IFERROR(MROUND((AD41+(AD41*(IF(Grunnbeløpstabell!$G$1&lt;&gt;"Egendefinert årlig prisstigning",ATF!$S$13,VLOOKUP($AE$1,Grunnbeløpstabell!$A$2:$L$128,3,FALSE))/100)))/100,1)*100,0)</f>
        <v>621400</v>
      </c>
      <c r="AF41" s="66">
        <f>IFERROR(MROUND((AE41+(AE41*(IF(Grunnbeløpstabell!$G$1&lt;&gt;"Egendefinert årlig prisstigning",ATF!$S$13,VLOOKUP($AF$1,Grunnbeløpstabell!$A$2:$L$128,3,FALSE))/100)))/100,1)*100,0)</f>
        <v>641100</v>
      </c>
      <c r="AG41" s="66">
        <f>IFERROR(MROUND((AF41+(AF41*(IF(Grunnbeløpstabell!$G$1&lt;&gt;"Egendefinert årlig prisstigning",ATF!$S$13,VLOOKUP($AG$1,Grunnbeløpstabell!$A$2:$L$128,3,FALSE))/100)))/100,1)*100,0)</f>
        <v>661400</v>
      </c>
      <c r="AH41" s="66">
        <f>IFERROR(MROUND((AG41+(AG41*(IF(Grunnbeløpstabell!$G$1&lt;&gt;"Egendefinert årlig prisstigning",ATF!$S$13,VLOOKUP($AH$1,Grunnbeløpstabell!$A$2:$L$128,3,FALSE))/100)))/100,1)*100,0)</f>
        <v>682400</v>
      </c>
      <c r="AI41" s="66">
        <f>IFERROR(MROUND((AH41+(AH41*(IF(Grunnbeløpstabell!$G$1&lt;&gt;"Egendefinert årlig prisstigning",ATF!$S$13,VLOOKUP($AI$1,Grunnbeløpstabell!$A$2:$L$128,3,FALSE))/100)))/100,1)*100,0)</f>
        <v>704000</v>
      </c>
      <c r="AJ41" s="66">
        <f>IFERROR(MROUND((AI41+(AI41*(IF(Grunnbeløpstabell!$G$1&lt;&gt;"Egendefinert årlig prisstigning",ATF!$S$13,VLOOKUP($AJ$1,Grunnbeløpstabell!$A$2:$L$128,3,FALSE))/100)))/100,1)*100,0)</f>
        <v>726300</v>
      </c>
      <c r="AK41" s="66">
        <f>IFERROR(MROUND((AJ41+(AJ41*(IF(Grunnbeløpstabell!$G$1&lt;&gt;"Egendefinert årlig prisstigning",ATF!$S$13,VLOOKUP($AK$1,Grunnbeløpstabell!$A$2:$L$128,3,FALSE))/100)))/100,1)*100,0)</f>
        <v>749300</v>
      </c>
      <c r="AL41" s="66">
        <f>IFERROR(MROUND((AK41+(AK41*(IF(Grunnbeløpstabell!$G$1&lt;&gt;"Egendefinert årlig prisstigning",ATF!$S$13,VLOOKUP($AL$1,Grunnbeløpstabell!$A$2:$L$128,3,FALSE))/100)))/100,1)*100,0)</f>
        <v>773100</v>
      </c>
      <c r="AM41" s="66">
        <f>IFERROR(MROUND((AL41+(AL41*(IF(Grunnbeløpstabell!$G$1&lt;&gt;"Egendefinert årlig prisstigning",ATF!$S$13,VLOOKUP($AM$1,Grunnbeløpstabell!$A$2:$L$128,3,FALSE))/100)))/100,1)*100,0)</f>
        <v>797600</v>
      </c>
      <c r="AN41" s="66">
        <f>IFERROR(MROUND((AM41+(AM41*(IF(Grunnbeløpstabell!$G$1&lt;&gt;"Egendefinert årlig prisstigning",ATF!$S$13,VLOOKUP($AN$1,Grunnbeløpstabell!$A$2:$L$128,3,FALSE))/100)))/100,1)*100,0)</f>
        <v>822900</v>
      </c>
      <c r="AO41" s="66">
        <f>IFERROR(MROUND((AN41+(AN41*(IF(Grunnbeløpstabell!$G$1&lt;&gt;"Egendefinert årlig prisstigning",ATF!$S$13,VLOOKUP($AO$1,Grunnbeløpstabell!$A$2:$L$128,3,FALSE))/100)))/100,1)*100,0)</f>
        <v>849000</v>
      </c>
      <c r="AP41" s="66">
        <f>IFERROR(MROUND((AO41+(AO41*(IF(Grunnbeløpstabell!$G$1&lt;&gt;"Egendefinert årlig prisstigning",ATF!$S$13,VLOOKUP($AP$1,Grunnbeløpstabell!$A$2:$L$128,3,FALSE))/100)))/100,1)*100,0)</f>
        <v>875900</v>
      </c>
      <c r="AQ41" s="66">
        <f>IFERROR(MROUND((AP41+(AP41*(IF(Grunnbeløpstabell!$G$1&lt;&gt;"Egendefinert årlig prisstigning",ATF!$S$13,VLOOKUP($AQ$1,Grunnbeløpstabell!$A$2:$L$128,3,FALSE))/100)))/100,1)*100,0)</f>
        <v>903700</v>
      </c>
      <c r="AR41" s="66">
        <f>IFERROR(MROUND((AQ41+(AQ41*(IF(Grunnbeløpstabell!$G$1&lt;&gt;"Egendefinert årlig prisstigning",ATF!$S$13,VLOOKUP($AR$1,Grunnbeløpstabell!$A$2:$L$128,3,FALSE))/100)))/100,1)*100,0)</f>
        <v>932300</v>
      </c>
      <c r="AS41" s="66">
        <f>IFERROR(MROUND((AR41+(AR41*(IF(Grunnbeløpstabell!$G$1&lt;&gt;"Egendefinert årlig prisstigning",ATF!$S$13,VLOOKUP($AS$1,Grunnbeløpstabell!$A$2:$L$128,3,FALSE))/100)))/100,1)*100,0)</f>
        <v>961900</v>
      </c>
      <c r="AT41" s="66">
        <f>IFERROR(MROUND((AS41+(AS41*(IF(Grunnbeløpstabell!$G$1&lt;&gt;"Egendefinert årlig prisstigning",ATF!$S$13,VLOOKUP($AT$1,Grunnbeløpstabell!$A$2:$L$128,3,FALSE))/100)))/100,1)*100,0)</f>
        <v>992400</v>
      </c>
      <c r="AU41" s="66">
        <f>IFERROR(MROUND((AT41+(AT41*(IF(Grunnbeløpstabell!$G$1&lt;&gt;"Egendefinert årlig prisstigning",ATF!$S$13,VLOOKUP($AU$1,Grunnbeløpstabell!$A$2:$L$128,3,FALSE))/100)))/100,1)*100,0)</f>
        <v>1023900</v>
      </c>
      <c r="AV41" s="66">
        <f>IFERROR(MROUND((AU41+(AU41*(IF(Grunnbeløpstabell!$G$1&lt;&gt;"Egendefinert årlig prisstigning",ATF!$S$13,VLOOKUP($AV$1,Grunnbeløpstabell!$A$2:$L$128,3,FALSE))/100)))/100,1)*100,0)</f>
        <v>1056400</v>
      </c>
      <c r="AW41" s="66">
        <f>IFERROR(MROUND((AV41+(AV41*(IF(Grunnbeløpstabell!$G$1&lt;&gt;"Egendefinert årlig prisstigning",ATF!$S$13,VLOOKUP($AW$1,Grunnbeløpstabell!$A$2:$L$128,3,FALSE))/100)))/100,1)*100,0)</f>
        <v>1089900</v>
      </c>
      <c r="AX41" s="66">
        <f>IFERROR(MROUND((AW41+(AW41*(IF(Grunnbeløpstabell!$G$1&lt;&gt;"Egendefinert årlig prisstigning",ATF!$S$13,VLOOKUP($AX$1,Grunnbeløpstabell!$A$2:$L$128,3,FALSE))/100)))/100,1)*100,0)</f>
        <v>1124400</v>
      </c>
      <c r="AY41" s="66">
        <f>IFERROR(MROUND((AX41+(AX41*(IF(Grunnbeløpstabell!$G$1&lt;&gt;"Egendefinert årlig prisstigning",ATF!$S$13,VLOOKUP($AY$1,Grunnbeløpstabell!$A$2:$L$128,3,FALSE))/100)))/100,1)*100,0)</f>
        <v>1160000</v>
      </c>
      <c r="AZ41" s="66">
        <f>IFERROR(MROUND((AY41+(AY41*(IF(Grunnbeløpstabell!$G$1&lt;&gt;"Egendefinert årlig prisstigning",ATF!$S$13,VLOOKUP($AZ$1,Grunnbeløpstabell!$A$2:$L$128,3,FALSE))/100)))/100,1)*100,0)</f>
        <v>1196800</v>
      </c>
      <c r="BA41" s="66">
        <f>IFERROR(MROUND((AZ41+(AZ41*(IF(Grunnbeløpstabell!$G$1&lt;&gt;"Egendefinert årlig prisstigning",ATF!$S$13,VLOOKUP($BA$1,Grunnbeløpstabell!$A$2:$L$128,3,FALSE))/100)))/100,1)*100,0)</f>
        <v>1234700</v>
      </c>
      <c r="BB41" s="66">
        <f>IFERROR(MROUND((BA41+(BA41*(IF(Grunnbeløpstabell!$G$1&lt;&gt;"Egendefinert årlig prisstigning",ATF!$S$13,VLOOKUP($BB$1,Grunnbeløpstabell!$A$2:$L$128,3,FALSE))/100)))/100,1)*100,0)</f>
        <v>1273800</v>
      </c>
      <c r="BC41" s="66">
        <f>IFERROR(MROUND((BB41+(BB41*(IF(Grunnbeløpstabell!$G$1&lt;&gt;"Egendefinert årlig prisstigning",ATF!$S$13,VLOOKUP($BC$1,Grunnbeløpstabell!$A$2:$L$128,3,FALSE))/100)))/100,1)*100,0)</f>
        <v>1314200</v>
      </c>
      <c r="BD41" s="66">
        <f>IFERROR(MROUND((BC41+(BC41*(IF(Grunnbeløpstabell!$G$1&lt;&gt;"Egendefinert årlig prisstigning",ATF!$S$13,VLOOKUP($BD$1,Grunnbeløpstabell!$A$2:$L$128,3,FALSE))/100)))/100,1)*100,0)</f>
        <v>1355900</v>
      </c>
      <c r="BE41" s="66">
        <f>IFERROR(MROUND((BD41+(BD41*(IF(Grunnbeløpstabell!$G$1&lt;&gt;"Egendefinert årlig prisstigning",ATF!$S$13,VLOOKUP($BE$1,Grunnbeløpstabell!$A$2:$L$128,3,FALSE))/100)))/100,1)*100,0)</f>
        <v>1398900</v>
      </c>
      <c r="BF41" s="66">
        <f>IFERROR(MROUND((BE41+(BE41*(IF(Grunnbeløpstabell!$G$1&lt;&gt;"Egendefinert årlig prisstigning",ATF!$S$13,VLOOKUP($BF$1,Grunnbeløpstabell!$A$2:$L$128,3,FALSE))/100)))/100,1)*100,0)</f>
        <v>1443200</v>
      </c>
      <c r="BG41" s="66">
        <f>IFERROR(MROUND((BF41+(BF41*(IF(Grunnbeløpstabell!$G$1&lt;&gt;"Egendefinert årlig prisstigning",ATF!$S$13,VLOOKUP($BG$1,Grunnbeløpstabell!$A$2:$L$128,3,FALSE))/100)))/100,1)*100,0)</f>
        <v>1488900</v>
      </c>
      <c r="BH41" s="66">
        <f>IFERROR(MROUND((BG41+(BG41*(IF(Grunnbeløpstabell!$G$1&lt;&gt;"Egendefinert årlig prisstigning",ATF!$S$13,VLOOKUP($BH$1,Grunnbeløpstabell!$A$2:$L$128,3,FALSE))/100)))/100,1)*100,0)</f>
        <v>1536100</v>
      </c>
      <c r="BI41" s="66">
        <f>IFERROR(MROUND((BH41+(BH41*(IF(Grunnbeløpstabell!$G$1&lt;&gt;"Egendefinert årlig prisstigning",ATF!$S$13,VLOOKUP($BI$1,Grunnbeløpstabell!$A$2:$L$128,3,FALSE))/100)))/100,1)*100,0)</f>
        <v>1584800</v>
      </c>
      <c r="BJ41" s="66">
        <f>IFERROR(MROUND((BI41+(BI41*(IF(Grunnbeløpstabell!$G$1&lt;&gt;"Egendefinert årlig prisstigning",ATF!$S$13,VLOOKUP($BJ$1,Grunnbeløpstabell!$A$2:$L$128,3,FALSE))/100)))/100,1)*100,0)</f>
        <v>1635000</v>
      </c>
      <c r="BK41" s="66">
        <f>IFERROR(MROUND((BJ41+(BJ41*(IF(Grunnbeløpstabell!$G$1&lt;&gt;"Egendefinert årlig prisstigning",ATF!$S$13,VLOOKUP($BK$1,Grunnbeløpstabell!$A$2:$L$128,3,FALSE))/100)))/100,1)*100,0)</f>
        <v>1686800</v>
      </c>
      <c r="BL41" s="66">
        <f>IFERROR(MROUND((BK41+(BK41*(IF(Grunnbeløpstabell!$G$1&lt;&gt;"Egendefinert årlig prisstigning",ATF!$S$13,VLOOKUP($BL$1,Grunnbeløpstabell!$A$2:$L$128,3,FALSE))/100)))/100,1)*100,0)</f>
        <v>1740300</v>
      </c>
      <c r="BM41" s="66">
        <f>IFERROR(MROUND((BL41+(BL41*(IF(Grunnbeløpstabell!$G$1&lt;&gt;"Egendefinert årlig prisstigning",ATF!$S$13,VLOOKUP($BM$1,Grunnbeløpstabell!$A$2:$L$128,3,FALSE))/100)))/100,1)*100,0)</f>
        <v>1795500</v>
      </c>
      <c r="BN41" s="66">
        <f>IFERROR(MROUND((BM41+(BM41*(IF(Grunnbeløpstabell!$G$1&lt;&gt;"Egendefinert årlig prisstigning",ATF!$S$13,VLOOKUP($BN$1,Grunnbeløpstabell!$A$2:$L$128,3,FALSE))/100)))/100,1)*100,0)</f>
        <v>1852400</v>
      </c>
      <c r="BO41" s="66">
        <f>IFERROR(MROUND((BN41+(BN41*(IF(Grunnbeløpstabell!$G$1&lt;&gt;"Egendefinert årlig prisstigning",ATF!$S$13,VLOOKUP($BO$1,Grunnbeløpstabell!$A$2:$L$128,3,FALSE))/100)))/100,1)*100,0)</f>
        <v>1911100</v>
      </c>
      <c r="BP41" s="66">
        <f>IFERROR(MROUND((BO41+(BO41*(IF(Grunnbeløpstabell!$G$1&lt;&gt;"Egendefinert årlig prisstigning",ATF!$S$13,VLOOKUP($BP$1,Grunnbeløpstabell!$A$2:$L$128,3,FALSE))/100)))/100,1)*100,0)</f>
        <v>1971700</v>
      </c>
      <c r="BQ41" s="66">
        <f>IFERROR(MROUND((BP41+(BP41*(IF(Grunnbeløpstabell!$G$1&lt;&gt;"Egendefinert årlig prisstigning",ATF!$S$13,VLOOKUP($BQ$1,Grunnbeløpstabell!$A$2:$L$128,3,FALSE))/100)))/100,1)*100,0)</f>
        <v>2034200</v>
      </c>
      <c r="BR41" s="66">
        <f>IFERROR(MROUND((BQ41+(BQ41*(IF(Grunnbeløpstabell!$G$1&lt;&gt;"Egendefinert årlig prisstigning",ATF!$S$13,VLOOKUP($BR$1,Grunnbeløpstabell!$A$2:$L$128,3,FALSE))/100)))/100,1)*100,0)</f>
        <v>2098700</v>
      </c>
      <c r="BS41" s="66">
        <f>IFERROR(MROUND((BR41+(BR41*(IF(Grunnbeløpstabell!$G$1&lt;&gt;"Egendefinert årlig prisstigning",ATF!$S$13,VLOOKUP($BS$1,Grunnbeløpstabell!$A$2:$L$128,3,FALSE))/100)))/100,1)*100,0)</f>
        <v>2165200</v>
      </c>
      <c r="BT41" s="66">
        <f>IFERROR(MROUND((BS41+(BS41*(IF(Grunnbeløpstabell!$G$1&lt;&gt;"Egendefinert årlig prisstigning",ATF!$S$13,VLOOKUP($BT$1,Grunnbeløpstabell!$A$2:$L$128,3,FALSE))/100)))/100,1)*100,0)</f>
        <v>2233800</v>
      </c>
      <c r="BU41" s="66">
        <f>IFERROR(MROUND((BT41+(BT41*(IF(Grunnbeløpstabell!$G$1&lt;&gt;"Egendefinert årlig prisstigning",ATF!$S$13,VLOOKUP($BU$1,Grunnbeløpstabell!$A$2:$L$128,3,FALSE))/100)))/100,1)*100,0)</f>
        <v>2304600</v>
      </c>
      <c r="BV41" s="66">
        <f>IFERROR(MROUND((BU41+(BU41*(IF(Grunnbeløpstabell!$G$1&lt;&gt;"Egendefinert årlig prisstigning",ATF!$S$13,VLOOKUP($BV$1,Grunnbeløpstabell!$A$2:$L$128,3,FALSE))/100)))/100,1)*100,0)</f>
        <v>2377700</v>
      </c>
      <c r="BW41" s="66">
        <f>IFERROR(MROUND((BV41+(BV41*(IF(Grunnbeløpstabell!$G$1&lt;&gt;"Egendefinert årlig prisstigning",ATF!$S$13,VLOOKUP($BW$1,Grunnbeløpstabell!$A$2:$L$128,3,FALSE))/100)))/100,1)*100,0)</f>
        <v>2453100</v>
      </c>
      <c r="BX41" s="66">
        <f>IFERROR(MROUND((BW41+(BW41*(IF(Grunnbeløpstabell!$G$1&lt;&gt;"Egendefinert årlig prisstigning",ATF!$S$13,VLOOKUP($BX$1,Grunnbeløpstabell!$A$2:$L$128,3,FALSE))/100)))/100,1)*100,0)</f>
        <v>2530900</v>
      </c>
      <c r="BY41" s="66">
        <f>IFERROR(MROUND((BX41+(BX41*(IF(Grunnbeløpstabell!$G$1&lt;&gt;"Egendefinert årlig prisstigning",ATF!$S$13,VLOOKUP($BY$1,Grunnbeløpstabell!$A$2:$L$128,3,FALSE))/100)))/100,1)*100,0)</f>
        <v>2611100</v>
      </c>
      <c r="BZ41" s="66">
        <f>IFERROR(MROUND((BY41+(BY41*(IF(Grunnbeløpstabell!$G$1&lt;&gt;"Egendefinert årlig prisstigning",ATF!$S$13,VLOOKUP($BZ$1,Grunnbeløpstabell!$A$2:$L$128,3,FALSE))/100)))/100,1)*100,0)</f>
        <v>2693900</v>
      </c>
      <c r="CA41" s="66">
        <f>IFERROR(MROUND((BZ41+(BZ41*(IF(Grunnbeløpstabell!$G$1&lt;&gt;"Egendefinert årlig prisstigning",ATF!$S$13,VLOOKUP($CA$1,Grunnbeløpstabell!$A$2:$L$128,3,FALSE))/100)))/100,1)*100,0)</f>
        <v>2779300</v>
      </c>
      <c r="CB41" s="66">
        <f>IFERROR(MROUND((CA41+(CA41*(IF(Grunnbeløpstabell!$G$1&lt;&gt;"Egendefinert årlig prisstigning",ATF!$S$13,VLOOKUP($CB$1,Grunnbeløpstabell!$A$2:$L$128,3,FALSE))/100)))/100,1)*100,0)</f>
        <v>2867400</v>
      </c>
      <c r="CC41" s="66">
        <f>IFERROR(MROUND((CB41+(CB41*(IF(Grunnbeløpstabell!$G$1&lt;&gt;"Egendefinert årlig prisstigning",ATF!$S$13,VLOOKUP($CC$1,Grunnbeløpstabell!$A$2:$L$128,3,FALSE))/100)))/100,1)*100,0)</f>
        <v>2958300</v>
      </c>
      <c r="CD41" s="66">
        <f>IFERROR(MROUND((CC41+(CC41*(IF(Grunnbeløpstabell!$G$1&lt;&gt;"Egendefinert årlig prisstigning",ATF!$S$13,VLOOKUP($CD$1,Grunnbeløpstabell!$A$2:$L$128,3,FALSE))/100)))/100,1)*100,0)</f>
        <v>3052100</v>
      </c>
      <c r="CE41" s="66">
        <f>IFERROR(MROUND((CD41+(CD41*(IF(Grunnbeløpstabell!$G$1&lt;&gt;"Egendefinert årlig prisstigning",ATF!$S$13,VLOOKUP($CE$1,Grunnbeløpstabell!$A$2:$L$128,3,FALSE))/100)))/100,1)*100,0)</f>
        <v>3148900</v>
      </c>
      <c r="CF41" s="66">
        <f>IFERROR(MROUND((CE41+(CE41*(IF(Grunnbeløpstabell!$G$1&lt;&gt;"Egendefinert årlig prisstigning",ATF!$S$13,VLOOKUP($CF$1,Grunnbeløpstabell!$A$2:$L$128,3,FALSE))/100)))/100,1)*100,0)</f>
        <v>3248700</v>
      </c>
      <c r="CG41" s="66">
        <f>IFERROR(MROUND((CF41+(CF41*(IF(Grunnbeløpstabell!$G$1&lt;&gt;"Egendefinert årlig prisstigning",ATF!$S$13,VLOOKUP($CG$1,Grunnbeløpstabell!$A$2:$L$128,3,FALSE))/100)))/100,1)*100,0)</f>
        <v>3351700</v>
      </c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</row>
    <row r="42" spans="1:147">
      <c r="A42" s="159">
        <v>59</v>
      </c>
      <c r="B42" s="160">
        <v>374000</v>
      </c>
      <c r="C42" s="215">
        <v>384000</v>
      </c>
      <c r="D42" s="160">
        <v>384000</v>
      </c>
      <c r="E42" s="215">
        <v>384000</v>
      </c>
      <c r="F42" s="160">
        <v>391200</v>
      </c>
      <c r="G42" s="215">
        <v>403300</v>
      </c>
      <c r="H42" s="160">
        <v>403300</v>
      </c>
      <c r="I42" s="215">
        <v>413800</v>
      </c>
      <c r="J42" s="160">
        <v>413800</v>
      </c>
      <c r="K42" s="215">
        <v>426000</v>
      </c>
      <c r="L42" s="160">
        <v>431700</v>
      </c>
      <c r="M42" s="215">
        <v>451800</v>
      </c>
      <c r="N42" s="160">
        <v>454900</v>
      </c>
      <c r="O42" s="215">
        <v>464600</v>
      </c>
      <c r="P42" s="160">
        <v>472600</v>
      </c>
      <c r="Q42" s="215">
        <v>485400</v>
      </c>
      <c r="R42" s="160">
        <v>490600</v>
      </c>
      <c r="S42" s="215">
        <v>500300</v>
      </c>
      <c r="T42" s="160">
        <v>501300</v>
      </c>
      <c r="U42" s="215">
        <v>507100</v>
      </c>
      <c r="V42" s="160">
        <v>508800</v>
      </c>
      <c r="W42" s="215">
        <v>515200</v>
      </c>
      <c r="X42" s="160">
        <v>523200</v>
      </c>
      <c r="Y42" s="215">
        <v>526000</v>
      </c>
      <c r="Z42" s="160">
        <v>534400</v>
      </c>
      <c r="AA42" s="215">
        <v>544400</v>
      </c>
      <c r="AB42" s="160">
        <v>575400</v>
      </c>
      <c r="AC42" s="66">
        <f>IFERROR(MROUND((AB42+(AB42*(IF(Grunnbeløpstabell!$G$1&lt;&gt;"Egendefinert årlig prisstigning",ATF!$S$13,VLOOKUP($AC$1,Grunnbeløpstabell!$A$2:$L$128,3,FALSE))/100)))/100,1)*100,0)</f>
        <v>593600</v>
      </c>
      <c r="AD42" s="66">
        <f>IFERROR(MROUND((AC42+(AC42*(IF(Grunnbeløpstabell!$G$1&lt;&gt;"Egendefinert årlig prisstigning",ATF!$S$13,VLOOKUP($AD$1,Grunnbeløpstabell!$A$2:$L$128,3,FALSE))/100)))/100,1)*100,0)</f>
        <v>612400</v>
      </c>
      <c r="AE42" s="66">
        <f>IFERROR(MROUND((AD42+(AD42*(IF(Grunnbeløpstabell!$G$1&lt;&gt;"Egendefinert årlig prisstigning",ATF!$S$13,VLOOKUP($AE$1,Grunnbeløpstabell!$A$2:$L$128,3,FALSE))/100)))/100,1)*100,0)</f>
        <v>631800</v>
      </c>
      <c r="AF42" s="66">
        <f>IFERROR(MROUND((AE42+(AE42*(IF(Grunnbeløpstabell!$G$1&lt;&gt;"Egendefinert årlig prisstigning",ATF!$S$13,VLOOKUP($AF$1,Grunnbeløpstabell!$A$2:$L$128,3,FALSE))/100)))/100,1)*100,0)</f>
        <v>651800</v>
      </c>
      <c r="AG42" s="66">
        <f>IFERROR(MROUND((AF42+(AF42*(IF(Grunnbeløpstabell!$G$1&lt;&gt;"Egendefinert årlig prisstigning",ATF!$S$13,VLOOKUP($AG$1,Grunnbeløpstabell!$A$2:$L$128,3,FALSE))/100)))/100,1)*100,0)</f>
        <v>672500</v>
      </c>
      <c r="AH42" s="66">
        <f>IFERROR(MROUND((AG42+(AG42*(IF(Grunnbeløpstabell!$G$1&lt;&gt;"Egendefinert årlig prisstigning",ATF!$S$13,VLOOKUP($AH$1,Grunnbeløpstabell!$A$2:$L$128,3,FALSE))/100)))/100,1)*100,0)</f>
        <v>693800</v>
      </c>
      <c r="AI42" s="66">
        <f>IFERROR(MROUND((AH42+(AH42*(IF(Grunnbeløpstabell!$G$1&lt;&gt;"Egendefinert årlig prisstigning",ATF!$S$13,VLOOKUP($AI$1,Grunnbeløpstabell!$A$2:$L$128,3,FALSE))/100)))/100,1)*100,0)</f>
        <v>715800</v>
      </c>
      <c r="AJ42" s="66">
        <f>IFERROR(MROUND((AI42+(AI42*(IF(Grunnbeløpstabell!$G$1&lt;&gt;"Egendefinert årlig prisstigning",ATF!$S$13,VLOOKUP($AJ$1,Grunnbeløpstabell!$A$2:$L$128,3,FALSE))/100)))/100,1)*100,0)</f>
        <v>738500</v>
      </c>
      <c r="AK42" s="66">
        <f>IFERROR(MROUND((AJ42+(AJ42*(IF(Grunnbeløpstabell!$G$1&lt;&gt;"Egendefinert årlig prisstigning",ATF!$S$13,VLOOKUP($AK$1,Grunnbeløpstabell!$A$2:$L$128,3,FALSE))/100)))/100,1)*100,0)</f>
        <v>761900</v>
      </c>
      <c r="AL42" s="66">
        <f>IFERROR(MROUND((AK42+(AK42*(IF(Grunnbeløpstabell!$G$1&lt;&gt;"Egendefinert årlig prisstigning",ATF!$S$13,VLOOKUP($AL$1,Grunnbeløpstabell!$A$2:$L$128,3,FALSE))/100)))/100,1)*100,0)</f>
        <v>786100</v>
      </c>
      <c r="AM42" s="66">
        <f>IFERROR(MROUND((AL42+(AL42*(IF(Grunnbeløpstabell!$G$1&lt;&gt;"Egendefinert årlig prisstigning",ATF!$S$13,VLOOKUP($AM$1,Grunnbeløpstabell!$A$2:$L$128,3,FALSE))/100)))/100,1)*100,0)</f>
        <v>811000</v>
      </c>
      <c r="AN42" s="66">
        <f>IFERROR(MROUND((AM42+(AM42*(IF(Grunnbeløpstabell!$G$1&lt;&gt;"Egendefinert årlig prisstigning",ATF!$S$13,VLOOKUP($AN$1,Grunnbeløpstabell!$A$2:$L$128,3,FALSE))/100)))/100,1)*100,0)</f>
        <v>836700</v>
      </c>
      <c r="AO42" s="66">
        <f>IFERROR(MROUND((AN42+(AN42*(IF(Grunnbeløpstabell!$G$1&lt;&gt;"Egendefinert årlig prisstigning",ATF!$S$13,VLOOKUP($AO$1,Grunnbeløpstabell!$A$2:$L$128,3,FALSE))/100)))/100,1)*100,0)</f>
        <v>863200</v>
      </c>
      <c r="AP42" s="66">
        <f>IFERROR(MROUND((AO42+(AO42*(IF(Grunnbeløpstabell!$G$1&lt;&gt;"Egendefinert årlig prisstigning",ATF!$S$13,VLOOKUP($AP$1,Grunnbeløpstabell!$A$2:$L$128,3,FALSE))/100)))/100,1)*100,0)</f>
        <v>890600</v>
      </c>
      <c r="AQ42" s="66">
        <f>IFERROR(MROUND((AP42+(AP42*(IF(Grunnbeløpstabell!$G$1&lt;&gt;"Egendefinert årlig prisstigning",ATF!$S$13,VLOOKUP($AQ$1,Grunnbeløpstabell!$A$2:$L$128,3,FALSE))/100)))/100,1)*100,0)</f>
        <v>918800</v>
      </c>
      <c r="AR42" s="66">
        <f>IFERROR(MROUND((AQ42+(AQ42*(IF(Grunnbeløpstabell!$G$1&lt;&gt;"Egendefinert årlig prisstigning",ATF!$S$13,VLOOKUP($AR$1,Grunnbeløpstabell!$A$2:$L$128,3,FALSE))/100)))/100,1)*100,0)</f>
        <v>947900</v>
      </c>
      <c r="AS42" s="66">
        <f>IFERROR(MROUND((AR42+(AR42*(IF(Grunnbeløpstabell!$G$1&lt;&gt;"Egendefinert årlig prisstigning",ATF!$S$13,VLOOKUP($AS$1,Grunnbeløpstabell!$A$2:$L$128,3,FALSE))/100)))/100,1)*100,0)</f>
        <v>977900</v>
      </c>
      <c r="AT42" s="66">
        <f>IFERROR(MROUND((AS42+(AS42*(IF(Grunnbeløpstabell!$G$1&lt;&gt;"Egendefinert årlig prisstigning",ATF!$S$13,VLOOKUP($AT$1,Grunnbeløpstabell!$A$2:$L$128,3,FALSE))/100)))/100,1)*100,0)</f>
        <v>1008900</v>
      </c>
      <c r="AU42" s="66">
        <f>IFERROR(MROUND((AT42+(AT42*(IF(Grunnbeløpstabell!$G$1&lt;&gt;"Egendefinert årlig prisstigning",ATF!$S$13,VLOOKUP($AU$1,Grunnbeløpstabell!$A$2:$L$128,3,FALSE))/100)))/100,1)*100,0)</f>
        <v>1040900</v>
      </c>
      <c r="AV42" s="66">
        <f>IFERROR(MROUND((AU42+(AU42*(IF(Grunnbeløpstabell!$G$1&lt;&gt;"Egendefinert årlig prisstigning",ATF!$S$13,VLOOKUP($AV$1,Grunnbeløpstabell!$A$2:$L$128,3,FALSE))/100)))/100,1)*100,0)</f>
        <v>1073900</v>
      </c>
      <c r="AW42" s="66">
        <f>IFERROR(MROUND((AV42+(AV42*(IF(Grunnbeløpstabell!$G$1&lt;&gt;"Egendefinert årlig prisstigning",ATF!$S$13,VLOOKUP($AW$1,Grunnbeløpstabell!$A$2:$L$128,3,FALSE))/100)))/100,1)*100,0)</f>
        <v>1107900</v>
      </c>
      <c r="AX42" s="66">
        <f>IFERROR(MROUND((AW42+(AW42*(IF(Grunnbeløpstabell!$G$1&lt;&gt;"Egendefinert årlig prisstigning",ATF!$S$13,VLOOKUP($AX$1,Grunnbeløpstabell!$A$2:$L$128,3,FALSE))/100)))/100,1)*100,0)</f>
        <v>1143000</v>
      </c>
      <c r="AY42" s="66">
        <f>IFERROR(MROUND((AX42+(AX42*(IF(Grunnbeløpstabell!$G$1&lt;&gt;"Egendefinert årlig prisstigning",ATF!$S$13,VLOOKUP($AY$1,Grunnbeløpstabell!$A$2:$L$128,3,FALSE))/100)))/100,1)*100,0)</f>
        <v>1179200</v>
      </c>
      <c r="AZ42" s="66">
        <f>IFERROR(MROUND((AY42+(AY42*(IF(Grunnbeløpstabell!$G$1&lt;&gt;"Egendefinert årlig prisstigning",ATF!$S$13,VLOOKUP($AZ$1,Grunnbeløpstabell!$A$2:$L$128,3,FALSE))/100)))/100,1)*100,0)</f>
        <v>1216600</v>
      </c>
      <c r="BA42" s="66">
        <f>IFERROR(MROUND((AZ42+(AZ42*(IF(Grunnbeløpstabell!$G$1&lt;&gt;"Egendefinert årlig prisstigning",ATF!$S$13,VLOOKUP($BA$1,Grunnbeløpstabell!$A$2:$L$128,3,FALSE))/100)))/100,1)*100,0)</f>
        <v>1255200</v>
      </c>
      <c r="BB42" s="66">
        <f>IFERROR(MROUND((BA42+(BA42*(IF(Grunnbeløpstabell!$G$1&lt;&gt;"Egendefinert årlig prisstigning",ATF!$S$13,VLOOKUP($BB$1,Grunnbeløpstabell!$A$2:$L$128,3,FALSE))/100)))/100,1)*100,0)</f>
        <v>1295000</v>
      </c>
      <c r="BC42" s="66">
        <f>IFERROR(MROUND((BB42+(BB42*(IF(Grunnbeløpstabell!$G$1&lt;&gt;"Egendefinert årlig prisstigning",ATF!$S$13,VLOOKUP($BC$1,Grunnbeløpstabell!$A$2:$L$128,3,FALSE))/100)))/100,1)*100,0)</f>
        <v>1336100</v>
      </c>
      <c r="BD42" s="66">
        <f>IFERROR(MROUND((BC42+(BC42*(IF(Grunnbeløpstabell!$G$1&lt;&gt;"Egendefinert årlig prisstigning",ATF!$S$13,VLOOKUP($BD$1,Grunnbeløpstabell!$A$2:$L$128,3,FALSE))/100)))/100,1)*100,0)</f>
        <v>1378500</v>
      </c>
      <c r="BE42" s="66">
        <f>IFERROR(MROUND((BD42+(BD42*(IF(Grunnbeløpstabell!$G$1&lt;&gt;"Egendefinert årlig prisstigning",ATF!$S$13,VLOOKUP($BE$1,Grunnbeløpstabell!$A$2:$L$128,3,FALSE))/100)))/100,1)*100,0)</f>
        <v>1422200</v>
      </c>
      <c r="BF42" s="66">
        <f>IFERROR(MROUND((BE42+(BE42*(IF(Grunnbeløpstabell!$G$1&lt;&gt;"Egendefinert årlig prisstigning",ATF!$S$13,VLOOKUP($BF$1,Grunnbeløpstabell!$A$2:$L$128,3,FALSE))/100)))/100,1)*100,0)</f>
        <v>1467300</v>
      </c>
      <c r="BG42" s="66">
        <f>IFERROR(MROUND((BF42+(BF42*(IF(Grunnbeløpstabell!$G$1&lt;&gt;"Egendefinert årlig prisstigning",ATF!$S$13,VLOOKUP($BG$1,Grunnbeløpstabell!$A$2:$L$128,3,FALSE))/100)))/100,1)*100,0)</f>
        <v>1513800</v>
      </c>
      <c r="BH42" s="66">
        <f>IFERROR(MROUND((BG42+(BG42*(IF(Grunnbeløpstabell!$G$1&lt;&gt;"Egendefinert årlig prisstigning",ATF!$S$13,VLOOKUP($BH$1,Grunnbeløpstabell!$A$2:$L$128,3,FALSE))/100)))/100,1)*100,0)</f>
        <v>1561800</v>
      </c>
      <c r="BI42" s="66">
        <f>IFERROR(MROUND((BH42+(BH42*(IF(Grunnbeløpstabell!$G$1&lt;&gt;"Egendefinert årlig prisstigning",ATF!$S$13,VLOOKUP($BI$1,Grunnbeløpstabell!$A$2:$L$128,3,FALSE))/100)))/100,1)*100,0)</f>
        <v>1611300</v>
      </c>
      <c r="BJ42" s="66">
        <f>IFERROR(MROUND((BI42+(BI42*(IF(Grunnbeløpstabell!$G$1&lt;&gt;"Egendefinert årlig prisstigning",ATF!$S$13,VLOOKUP($BJ$1,Grunnbeløpstabell!$A$2:$L$128,3,FALSE))/100)))/100,1)*100,0)</f>
        <v>1662400</v>
      </c>
      <c r="BK42" s="66">
        <f>IFERROR(MROUND((BJ42+(BJ42*(IF(Grunnbeløpstabell!$G$1&lt;&gt;"Egendefinert årlig prisstigning",ATF!$S$13,VLOOKUP($BK$1,Grunnbeløpstabell!$A$2:$L$128,3,FALSE))/100)))/100,1)*100,0)</f>
        <v>1715100</v>
      </c>
      <c r="BL42" s="66">
        <f>IFERROR(MROUND((BK42+(BK42*(IF(Grunnbeløpstabell!$G$1&lt;&gt;"Egendefinert årlig prisstigning",ATF!$S$13,VLOOKUP($BL$1,Grunnbeløpstabell!$A$2:$L$128,3,FALSE))/100)))/100,1)*100,0)</f>
        <v>1769500</v>
      </c>
      <c r="BM42" s="66">
        <f>IFERROR(MROUND((BL42+(BL42*(IF(Grunnbeløpstabell!$G$1&lt;&gt;"Egendefinert årlig prisstigning",ATF!$S$13,VLOOKUP($BM$1,Grunnbeløpstabell!$A$2:$L$128,3,FALSE))/100)))/100,1)*100,0)</f>
        <v>1825600</v>
      </c>
      <c r="BN42" s="66">
        <f>IFERROR(MROUND((BM42+(BM42*(IF(Grunnbeløpstabell!$G$1&lt;&gt;"Egendefinert årlig prisstigning",ATF!$S$13,VLOOKUP($BN$1,Grunnbeløpstabell!$A$2:$L$128,3,FALSE))/100)))/100,1)*100,0)</f>
        <v>1883500</v>
      </c>
      <c r="BO42" s="66">
        <f>IFERROR(MROUND((BN42+(BN42*(IF(Grunnbeløpstabell!$G$1&lt;&gt;"Egendefinert årlig prisstigning",ATF!$S$13,VLOOKUP($BO$1,Grunnbeløpstabell!$A$2:$L$128,3,FALSE))/100)))/100,1)*100,0)</f>
        <v>1943200</v>
      </c>
      <c r="BP42" s="66">
        <f>IFERROR(MROUND((BO42+(BO42*(IF(Grunnbeløpstabell!$G$1&lt;&gt;"Egendefinert årlig prisstigning",ATF!$S$13,VLOOKUP($BP$1,Grunnbeløpstabell!$A$2:$L$128,3,FALSE))/100)))/100,1)*100,0)</f>
        <v>2004800</v>
      </c>
      <c r="BQ42" s="66">
        <f>IFERROR(MROUND((BP42+(BP42*(IF(Grunnbeløpstabell!$G$1&lt;&gt;"Egendefinert årlig prisstigning",ATF!$S$13,VLOOKUP($BQ$1,Grunnbeløpstabell!$A$2:$L$128,3,FALSE))/100)))/100,1)*100,0)</f>
        <v>2068400</v>
      </c>
      <c r="BR42" s="66">
        <f>IFERROR(MROUND((BQ42+(BQ42*(IF(Grunnbeløpstabell!$G$1&lt;&gt;"Egendefinert årlig prisstigning",ATF!$S$13,VLOOKUP($BR$1,Grunnbeløpstabell!$A$2:$L$128,3,FALSE))/100)))/100,1)*100,0)</f>
        <v>2134000</v>
      </c>
      <c r="BS42" s="66">
        <f>IFERROR(MROUND((BR42+(BR42*(IF(Grunnbeløpstabell!$G$1&lt;&gt;"Egendefinert årlig prisstigning",ATF!$S$13,VLOOKUP($BS$1,Grunnbeløpstabell!$A$2:$L$128,3,FALSE))/100)))/100,1)*100,0)</f>
        <v>2201600</v>
      </c>
      <c r="BT42" s="66">
        <f>IFERROR(MROUND((BS42+(BS42*(IF(Grunnbeløpstabell!$G$1&lt;&gt;"Egendefinert årlig prisstigning",ATF!$S$13,VLOOKUP($BT$1,Grunnbeløpstabell!$A$2:$L$128,3,FALSE))/100)))/100,1)*100,0)</f>
        <v>2271400</v>
      </c>
      <c r="BU42" s="66">
        <f>IFERROR(MROUND((BT42+(BT42*(IF(Grunnbeløpstabell!$G$1&lt;&gt;"Egendefinert årlig prisstigning",ATF!$S$13,VLOOKUP($BU$1,Grunnbeløpstabell!$A$2:$L$128,3,FALSE))/100)))/100,1)*100,0)</f>
        <v>2343400</v>
      </c>
      <c r="BV42" s="66">
        <f>IFERROR(MROUND((BU42+(BU42*(IF(Grunnbeløpstabell!$G$1&lt;&gt;"Egendefinert årlig prisstigning",ATF!$S$13,VLOOKUP($BV$1,Grunnbeløpstabell!$A$2:$L$128,3,FALSE))/100)))/100,1)*100,0)</f>
        <v>2417700</v>
      </c>
      <c r="BW42" s="66">
        <f>IFERROR(MROUND((BV42+(BV42*(IF(Grunnbeløpstabell!$G$1&lt;&gt;"Egendefinert årlig prisstigning",ATF!$S$13,VLOOKUP($BW$1,Grunnbeløpstabell!$A$2:$L$128,3,FALSE))/100)))/100,1)*100,0)</f>
        <v>2494300</v>
      </c>
      <c r="BX42" s="66">
        <f>IFERROR(MROUND((BW42+(BW42*(IF(Grunnbeløpstabell!$G$1&lt;&gt;"Egendefinert årlig prisstigning",ATF!$S$13,VLOOKUP($BX$1,Grunnbeløpstabell!$A$2:$L$128,3,FALSE))/100)))/100,1)*100,0)</f>
        <v>2573400</v>
      </c>
      <c r="BY42" s="66">
        <f>IFERROR(MROUND((BX42+(BX42*(IF(Grunnbeløpstabell!$G$1&lt;&gt;"Egendefinert årlig prisstigning",ATF!$S$13,VLOOKUP($BY$1,Grunnbeløpstabell!$A$2:$L$128,3,FALSE))/100)))/100,1)*100,0)</f>
        <v>2655000</v>
      </c>
      <c r="BZ42" s="66">
        <f>IFERROR(MROUND((BY42+(BY42*(IF(Grunnbeløpstabell!$G$1&lt;&gt;"Egendefinert årlig prisstigning",ATF!$S$13,VLOOKUP($BZ$1,Grunnbeløpstabell!$A$2:$L$128,3,FALSE))/100)))/100,1)*100,0)</f>
        <v>2739200</v>
      </c>
      <c r="CA42" s="66">
        <f>IFERROR(MROUND((BZ42+(BZ42*(IF(Grunnbeløpstabell!$G$1&lt;&gt;"Egendefinert årlig prisstigning",ATF!$S$13,VLOOKUP($CA$1,Grunnbeløpstabell!$A$2:$L$128,3,FALSE))/100)))/100,1)*100,0)</f>
        <v>2826000</v>
      </c>
      <c r="CB42" s="66">
        <f>IFERROR(MROUND((CA42+(CA42*(IF(Grunnbeløpstabell!$G$1&lt;&gt;"Egendefinert årlig prisstigning",ATF!$S$13,VLOOKUP($CB$1,Grunnbeløpstabell!$A$2:$L$128,3,FALSE))/100)))/100,1)*100,0)</f>
        <v>2915600</v>
      </c>
      <c r="CC42" s="66">
        <f>IFERROR(MROUND((CB42+(CB42*(IF(Grunnbeløpstabell!$G$1&lt;&gt;"Egendefinert årlig prisstigning",ATF!$S$13,VLOOKUP($CC$1,Grunnbeløpstabell!$A$2:$L$128,3,FALSE))/100)))/100,1)*100,0)</f>
        <v>3008000</v>
      </c>
      <c r="CD42" s="66">
        <f>IFERROR(MROUND((CC42+(CC42*(IF(Grunnbeløpstabell!$G$1&lt;&gt;"Egendefinert årlig prisstigning",ATF!$S$13,VLOOKUP($CD$1,Grunnbeløpstabell!$A$2:$L$128,3,FALSE))/100)))/100,1)*100,0)</f>
        <v>3103400</v>
      </c>
      <c r="CE42" s="66">
        <f>IFERROR(MROUND((CD42+(CD42*(IF(Grunnbeløpstabell!$G$1&lt;&gt;"Egendefinert årlig prisstigning",ATF!$S$13,VLOOKUP($CE$1,Grunnbeløpstabell!$A$2:$L$128,3,FALSE))/100)))/100,1)*100,0)</f>
        <v>3201800</v>
      </c>
      <c r="CF42" s="66">
        <f>IFERROR(MROUND((CE42+(CE42*(IF(Grunnbeløpstabell!$G$1&lt;&gt;"Egendefinert årlig prisstigning",ATF!$S$13,VLOOKUP($CF$1,Grunnbeløpstabell!$A$2:$L$128,3,FALSE))/100)))/100,1)*100,0)</f>
        <v>3303300</v>
      </c>
      <c r="CG42" s="66">
        <f>IFERROR(MROUND((CF42+(CF42*(IF(Grunnbeløpstabell!$G$1&lt;&gt;"Egendefinert årlig prisstigning",ATF!$S$13,VLOOKUP($CG$1,Grunnbeløpstabell!$A$2:$L$128,3,FALSE))/100)))/100,1)*100,0)</f>
        <v>3408000</v>
      </c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</row>
    <row r="43" spans="1:147">
      <c r="A43" s="159">
        <v>60</v>
      </c>
      <c r="B43" s="160">
        <v>381000</v>
      </c>
      <c r="C43" s="215">
        <v>391000</v>
      </c>
      <c r="D43" s="160">
        <v>391000</v>
      </c>
      <c r="E43" s="215">
        <v>391000</v>
      </c>
      <c r="F43" s="160">
        <v>398200</v>
      </c>
      <c r="G43" s="215">
        <v>410500</v>
      </c>
      <c r="H43" s="160">
        <v>410500</v>
      </c>
      <c r="I43" s="215">
        <v>421200</v>
      </c>
      <c r="J43" s="160">
        <v>421200</v>
      </c>
      <c r="K43" s="215">
        <v>433600</v>
      </c>
      <c r="L43" s="160">
        <v>439500</v>
      </c>
      <c r="M43" s="215">
        <v>459900</v>
      </c>
      <c r="N43" s="160">
        <v>463000</v>
      </c>
      <c r="O43" s="215">
        <v>472800</v>
      </c>
      <c r="P43" s="160">
        <v>480900</v>
      </c>
      <c r="Q43" s="215">
        <v>493900</v>
      </c>
      <c r="R43" s="160">
        <v>499200</v>
      </c>
      <c r="S43" s="215">
        <v>509100</v>
      </c>
      <c r="T43" s="160">
        <v>510100</v>
      </c>
      <c r="U43" s="215">
        <v>516000</v>
      </c>
      <c r="V43" s="160">
        <v>517700</v>
      </c>
      <c r="W43" s="215">
        <v>524200</v>
      </c>
      <c r="X43" s="160">
        <v>532300</v>
      </c>
      <c r="Y43" s="215">
        <v>535200</v>
      </c>
      <c r="Z43" s="160">
        <v>543500</v>
      </c>
      <c r="AA43" s="215">
        <v>553500</v>
      </c>
      <c r="AB43" s="160">
        <v>584500</v>
      </c>
      <c r="AC43" s="66">
        <f>IFERROR(MROUND((AB43+(AB43*(IF(Grunnbeløpstabell!$G$1&lt;&gt;"Egendefinert årlig prisstigning",ATF!$S$13,VLOOKUP($AC$1,Grunnbeløpstabell!$A$2:$L$128,3,FALSE))/100)))/100,1)*100,0)</f>
        <v>603000</v>
      </c>
      <c r="AD43" s="66">
        <f>IFERROR(MROUND((AC43+(AC43*(IF(Grunnbeløpstabell!$G$1&lt;&gt;"Egendefinert årlig prisstigning",ATF!$S$13,VLOOKUP($AD$1,Grunnbeløpstabell!$A$2:$L$128,3,FALSE))/100)))/100,1)*100,0)</f>
        <v>622100</v>
      </c>
      <c r="AE43" s="66">
        <f>IFERROR(MROUND((AD43+(AD43*(IF(Grunnbeløpstabell!$G$1&lt;&gt;"Egendefinert årlig prisstigning",ATF!$S$13,VLOOKUP($AE$1,Grunnbeløpstabell!$A$2:$L$128,3,FALSE))/100)))/100,1)*100,0)</f>
        <v>641800</v>
      </c>
      <c r="AF43" s="66">
        <f>IFERROR(MROUND((AE43+(AE43*(IF(Grunnbeløpstabell!$G$1&lt;&gt;"Egendefinert årlig prisstigning",ATF!$S$13,VLOOKUP($AF$1,Grunnbeløpstabell!$A$2:$L$128,3,FALSE))/100)))/100,1)*100,0)</f>
        <v>662100</v>
      </c>
      <c r="AG43" s="66">
        <f>IFERROR(MROUND((AF43+(AF43*(IF(Grunnbeløpstabell!$G$1&lt;&gt;"Egendefinert årlig prisstigning",ATF!$S$13,VLOOKUP($AG$1,Grunnbeløpstabell!$A$2:$L$128,3,FALSE))/100)))/100,1)*100,0)</f>
        <v>683100</v>
      </c>
      <c r="AH43" s="66">
        <f>IFERROR(MROUND((AG43+(AG43*(IF(Grunnbeløpstabell!$G$1&lt;&gt;"Egendefinert årlig prisstigning",ATF!$S$13,VLOOKUP($AH$1,Grunnbeløpstabell!$A$2:$L$128,3,FALSE))/100)))/100,1)*100,0)</f>
        <v>704800</v>
      </c>
      <c r="AI43" s="66">
        <f>IFERROR(MROUND((AH43+(AH43*(IF(Grunnbeløpstabell!$G$1&lt;&gt;"Egendefinert årlig prisstigning",ATF!$S$13,VLOOKUP($AI$1,Grunnbeløpstabell!$A$2:$L$128,3,FALSE))/100)))/100,1)*100,0)</f>
        <v>727100</v>
      </c>
      <c r="AJ43" s="66">
        <f>IFERROR(MROUND((AI43+(AI43*(IF(Grunnbeløpstabell!$G$1&lt;&gt;"Egendefinert årlig prisstigning",ATF!$S$13,VLOOKUP($AJ$1,Grunnbeløpstabell!$A$2:$L$128,3,FALSE))/100)))/100,1)*100,0)</f>
        <v>750100</v>
      </c>
      <c r="AK43" s="66">
        <f>IFERROR(MROUND((AJ43+(AJ43*(IF(Grunnbeløpstabell!$G$1&lt;&gt;"Egendefinert årlig prisstigning",ATF!$S$13,VLOOKUP($AK$1,Grunnbeløpstabell!$A$2:$L$128,3,FALSE))/100)))/100,1)*100,0)</f>
        <v>773900</v>
      </c>
      <c r="AL43" s="66">
        <f>IFERROR(MROUND((AK43+(AK43*(IF(Grunnbeløpstabell!$G$1&lt;&gt;"Egendefinert årlig prisstigning",ATF!$S$13,VLOOKUP($AL$1,Grunnbeløpstabell!$A$2:$L$128,3,FALSE))/100)))/100,1)*100,0)</f>
        <v>798400</v>
      </c>
      <c r="AM43" s="66">
        <f>IFERROR(MROUND((AL43+(AL43*(IF(Grunnbeløpstabell!$G$1&lt;&gt;"Egendefinert årlig prisstigning",ATF!$S$13,VLOOKUP($AM$1,Grunnbeløpstabell!$A$2:$L$128,3,FALSE))/100)))/100,1)*100,0)</f>
        <v>823700</v>
      </c>
      <c r="AN43" s="66">
        <f>IFERROR(MROUND((AM43+(AM43*(IF(Grunnbeløpstabell!$G$1&lt;&gt;"Egendefinert årlig prisstigning",ATF!$S$13,VLOOKUP($AN$1,Grunnbeløpstabell!$A$2:$L$128,3,FALSE))/100)))/100,1)*100,0)</f>
        <v>849800</v>
      </c>
      <c r="AO43" s="66">
        <f>IFERROR(MROUND((AN43+(AN43*(IF(Grunnbeløpstabell!$G$1&lt;&gt;"Egendefinert årlig prisstigning",ATF!$S$13,VLOOKUP($AO$1,Grunnbeløpstabell!$A$2:$L$128,3,FALSE))/100)))/100,1)*100,0)</f>
        <v>876700</v>
      </c>
      <c r="AP43" s="66">
        <f>IFERROR(MROUND((AO43+(AO43*(IF(Grunnbeløpstabell!$G$1&lt;&gt;"Egendefinert årlig prisstigning",ATF!$S$13,VLOOKUP($AP$1,Grunnbeløpstabell!$A$2:$L$128,3,FALSE))/100)))/100,1)*100,0)</f>
        <v>904500</v>
      </c>
      <c r="AQ43" s="66">
        <f>IFERROR(MROUND((AP43+(AP43*(IF(Grunnbeløpstabell!$G$1&lt;&gt;"Egendefinert årlig prisstigning",ATF!$S$13,VLOOKUP($AQ$1,Grunnbeløpstabell!$A$2:$L$128,3,FALSE))/100)))/100,1)*100,0)</f>
        <v>933200</v>
      </c>
      <c r="AR43" s="66">
        <f>IFERROR(MROUND((AQ43+(AQ43*(IF(Grunnbeløpstabell!$G$1&lt;&gt;"Egendefinert årlig prisstigning",ATF!$S$13,VLOOKUP($AR$1,Grunnbeløpstabell!$A$2:$L$128,3,FALSE))/100)))/100,1)*100,0)</f>
        <v>962800</v>
      </c>
      <c r="AS43" s="66">
        <f>IFERROR(MROUND((AR43+(AR43*(IF(Grunnbeløpstabell!$G$1&lt;&gt;"Egendefinert årlig prisstigning",ATF!$S$13,VLOOKUP($AS$1,Grunnbeløpstabell!$A$2:$L$128,3,FALSE))/100)))/100,1)*100,0)</f>
        <v>993300</v>
      </c>
      <c r="AT43" s="66">
        <f>IFERROR(MROUND((AS43+(AS43*(IF(Grunnbeløpstabell!$G$1&lt;&gt;"Egendefinert årlig prisstigning",ATF!$S$13,VLOOKUP($AT$1,Grunnbeløpstabell!$A$2:$L$128,3,FALSE))/100)))/100,1)*100,0)</f>
        <v>1024800</v>
      </c>
      <c r="AU43" s="66">
        <f>IFERROR(MROUND((AT43+(AT43*(IF(Grunnbeløpstabell!$G$1&lt;&gt;"Egendefinert årlig prisstigning",ATF!$S$13,VLOOKUP($AU$1,Grunnbeløpstabell!$A$2:$L$128,3,FALSE))/100)))/100,1)*100,0)</f>
        <v>1057300</v>
      </c>
      <c r="AV43" s="66">
        <f>IFERROR(MROUND((AU43+(AU43*(IF(Grunnbeløpstabell!$G$1&lt;&gt;"Egendefinert årlig prisstigning",ATF!$S$13,VLOOKUP($AV$1,Grunnbeløpstabell!$A$2:$L$128,3,FALSE))/100)))/100,1)*100,0)</f>
        <v>1090800</v>
      </c>
      <c r="AW43" s="66">
        <f>IFERROR(MROUND((AV43+(AV43*(IF(Grunnbeløpstabell!$G$1&lt;&gt;"Egendefinert årlig prisstigning",ATF!$S$13,VLOOKUP($AW$1,Grunnbeløpstabell!$A$2:$L$128,3,FALSE))/100)))/100,1)*100,0)</f>
        <v>1125400</v>
      </c>
      <c r="AX43" s="66">
        <f>IFERROR(MROUND((AW43+(AW43*(IF(Grunnbeløpstabell!$G$1&lt;&gt;"Egendefinert årlig prisstigning",ATF!$S$13,VLOOKUP($AX$1,Grunnbeløpstabell!$A$2:$L$128,3,FALSE))/100)))/100,1)*100,0)</f>
        <v>1161100</v>
      </c>
      <c r="AY43" s="66">
        <f>IFERROR(MROUND((AX43+(AX43*(IF(Grunnbeløpstabell!$G$1&lt;&gt;"Egendefinert årlig prisstigning",ATF!$S$13,VLOOKUP($AY$1,Grunnbeløpstabell!$A$2:$L$128,3,FALSE))/100)))/100,1)*100,0)</f>
        <v>1197900</v>
      </c>
      <c r="AZ43" s="66">
        <f>IFERROR(MROUND((AY43+(AY43*(IF(Grunnbeløpstabell!$G$1&lt;&gt;"Egendefinert årlig prisstigning",ATF!$S$13,VLOOKUP($AZ$1,Grunnbeløpstabell!$A$2:$L$128,3,FALSE))/100)))/100,1)*100,0)</f>
        <v>1235900</v>
      </c>
      <c r="BA43" s="66">
        <f>IFERROR(MROUND((AZ43+(AZ43*(IF(Grunnbeløpstabell!$G$1&lt;&gt;"Egendefinert årlig prisstigning",ATF!$S$13,VLOOKUP($BA$1,Grunnbeløpstabell!$A$2:$L$128,3,FALSE))/100)))/100,1)*100,0)</f>
        <v>1275100</v>
      </c>
      <c r="BB43" s="66">
        <f>IFERROR(MROUND((BA43+(BA43*(IF(Grunnbeløpstabell!$G$1&lt;&gt;"Egendefinert årlig prisstigning",ATF!$S$13,VLOOKUP($BB$1,Grunnbeløpstabell!$A$2:$L$128,3,FALSE))/100)))/100,1)*100,0)</f>
        <v>1315500</v>
      </c>
      <c r="BC43" s="66">
        <f>IFERROR(MROUND((BB43+(BB43*(IF(Grunnbeløpstabell!$G$1&lt;&gt;"Egendefinert årlig prisstigning",ATF!$S$13,VLOOKUP($BC$1,Grunnbeløpstabell!$A$2:$L$128,3,FALSE))/100)))/100,1)*100,0)</f>
        <v>1357200</v>
      </c>
      <c r="BD43" s="66">
        <f>IFERROR(MROUND((BC43+(BC43*(IF(Grunnbeløpstabell!$G$1&lt;&gt;"Egendefinert årlig prisstigning",ATF!$S$13,VLOOKUP($BD$1,Grunnbeløpstabell!$A$2:$L$128,3,FALSE))/100)))/100,1)*100,0)</f>
        <v>1400200</v>
      </c>
      <c r="BE43" s="66">
        <f>IFERROR(MROUND((BD43+(BD43*(IF(Grunnbeløpstabell!$G$1&lt;&gt;"Egendefinert årlig prisstigning",ATF!$S$13,VLOOKUP($BE$1,Grunnbeløpstabell!$A$2:$L$128,3,FALSE))/100)))/100,1)*100,0)</f>
        <v>1444600</v>
      </c>
      <c r="BF43" s="66">
        <f>IFERROR(MROUND((BE43+(BE43*(IF(Grunnbeløpstabell!$G$1&lt;&gt;"Egendefinert årlig prisstigning",ATF!$S$13,VLOOKUP($BF$1,Grunnbeløpstabell!$A$2:$L$128,3,FALSE))/100)))/100,1)*100,0)</f>
        <v>1490400</v>
      </c>
      <c r="BG43" s="66">
        <f>IFERROR(MROUND((BF43+(BF43*(IF(Grunnbeløpstabell!$G$1&lt;&gt;"Egendefinert årlig prisstigning",ATF!$S$13,VLOOKUP($BG$1,Grunnbeløpstabell!$A$2:$L$128,3,FALSE))/100)))/100,1)*100,0)</f>
        <v>1537600</v>
      </c>
      <c r="BH43" s="66">
        <f>IFERROR(MROUND((BG43+(BG43*(IF(Grunnbeløpstabell!$G$1&lt;&gt;"Egendefinert årlig prisstigning",ATF!$S$13,VLOOKUP($BH$1,Grunnbeløpstabell!$A$2:$L$128,3,FALSE))/100)))/100,1)*100,0)</f>
        <v>1586300</v>
      </c>
      <c r="BI43" s="66">
        <f>IFERROR(MROUND((BH43+(BH43*(IF(Grunnbeløpstabell!$G$1&lt;&gt;"Egendefinert årlig prisstigning",ATF!$S$13,VLOOKUP($BI$1,Grunnbeløpstabell!$A$2:$L$128,3,FALSE))/100)))/100,1)*100,0)</f>
        <v>1636600</v>
      </c>
      <c r="BJ43" s="66">
        <f>IFERROR(MROUND((BI43+(BI43*(IF(Grunnbeløpstabell!$G$1&lt;&gt;"Egendefinert årlig prisstigning",ATF!$S$13,VLOOKUP($BJ$1,Grunnbeløpstabell!$A$2:$L$128,3,FALSE))/100)))/100,1)*100,0)</f>
        <v>1688500</v>
      </c>
      <c r="BK43" s="66">
        <f>IFERROR(MROUND((BJ43+(BJ43*(IF(Grunnbeløpstabell!$G$1&lt;&gt;"Egendefinert årlig prisstigning",ATF!$S$13,VLOOKUP($BK$1,Grunnbeløpstabell!$A$2:$L$128,3,FALSE))/100)))/100,1)*100,0)</f>
        <v>1742000</v>
      </c>
      <c r="BL43" s="66">
        <f>IFERROR(MROUND((BK43+(BK43*(IF(Grunnbeløpstabell!$G$1&lt;&gt;"Egendefinert årlig prisstigning",ATF!$S$13,VLOOKUP($BL$1,Grunnbeløpstabell!$A$2:$L$128,3,FALSE))/100)))/100,1)*100,0)</f>
        <v>1797200</v>
      </c>
      <c r="BM43" s="66">
        <f>IFERROR(MROUND((BL43+(BL43*(IF(Grunnbeløpstabell!$G$1&lt;&gt;"Egendefinert årlig prisstigning",ATF!$S$13,VLOOKUP($BM$1,Grunnbeløpstabell!$A$2:$L$128,3,FALSE))/100)))/100,1)*100,0)</f>
        <v>1854200</v>
      </c>
      <c r="BN43" s="66">
        <f>IFERROR(MROUND((BM43+(BM43*(IF(Grunnbeløpstabell!$G$1&lt;&gt;"Egendefinert årlig prisstigning",ATF!$S$13,VLOOKUP($BN$1,Grunnbeløpstabell!$A$2:$L$128,3,FALSE))/100)))/100,1)*100,0)</f>
        <v>1913000</v>
      </c>
      <c r="BO43" s="66">
        <f>IFERROR(MROUND((BN43+(BN43*(IF(Grunnbeløpstabell!$G$1&lt;&gt;"Egendefinert årlig prisstigning",ATF!$S$13,VLOOKUP($BO$1,Grunnbeløpstabell!$A$2:$L$128,3,FALSE))/100)))/100,1)*100,0)</f>
        <v>1973600</v>
      </c>
      <c r="BP43" s="66">
        <f>IFERROR(MROUND((BO43+(BO43*(IF(Grunnbeløpstabell!$G$1&lt;&gt;"Egendefinert årlig prisstigning",ATF!$S$13,VLOOKUP($BP$1,Grunnbeløpstabell!$A$2:$L$128,3,FALSE))/100)))/100,1)*100,0)</f>
        <v>2036200</v>
      </c>
      <c r="BQ43" s="66">
        <f>IFERROR(MROUND((BP43+(BP43*(IF(Grunnbeløpstabell!$G$1&lt;&gt;"Egendefinert årlig prisstigning",ATF!$S$13,VLOOKUP($BQ$1,Grunnbeløpstabell!$A$2:$L$128,3,FALSE))/100)))/100,1)*100,0)</f>
        <v>2100700</v>
      </c>
      <c r="BR43" s="66">
        <f>IFERROR(MROUND((BQ43+(BQ43*(IF(Grunnbeløpstabell!$G$1&lt;&gt;"Egendefinert årlig prisstigning",ATF!$S$13,VLOOKUP($BR$1,Grunnbeløpstabell!$A$2:$L$128,3,FALSE))/100)))/100,1)*100,0)</f>
        <v>2167300</v>
      </c>
      <c r="BS43" s="66">
        <f>IFERROR(MROUND((BR43+(BR43*(IF(Grunnbeløpstabell!$G$1&lt;&gt;"Egendefinert årlig prisstigning",ATF!$S$13,VLOOKUP($BS$1,Grunnbeløpstabell!$A$2:$L$128,3,FALSE))/100)))/100,1)*100,0)</f>
        <v>2236000</v>
      </c>
      <c r="BT43" s="66">
        <f>IFERROR(MROUND((BS43+(BS43*(IF(Grunnbeløpstabell!$G$1&lt;&gt;"Egendefinert årlig prisstigning",ATF!$S$13,VLOOKUP($BT$1,Grunnbeløpstabell!$A$2:$L$128,3,FALSE))/100)))/100,1)*100,0)</f>
        <v>2306900</v>
      </c>
      <c r="BU43" s="66">
        <f>IFERROR(MROUND((BT43+(BT43*(IF(Grunnbeløpstabell!$G$1&lt;&gt;"Egendefinert årlig prisstigning",ATF!$S$13,VLOOKUP($BU$1,Grunnbeløpstabell!$A$2:$L$128,3,FALSE))/100)))/100,1)*100,0)</f>
        <v>2380000</v>
      </c>
      <c r="BV43" s="66">
        <f>IFERROR(MROUND((BU43+(BU43*(IF(Grunnbeløpstabell!$G$1&lt;&gt;"Egendefinert årlig prisstigning",ATF!$S$13,VLOOKUP($BV$1,Grunnbeløpstabell!$A$2:$L$128,3,FALSE))/100)))/100,1)*100,0)</f>
        <v>2455400</v>
      </c>
      <c r="BW43" s="66">
        <f>IFERROR(MROUND((BV43+(BV43*(IF(Grunnbeløpstabell!$G$1&lt;&gt;"Egendefinert årlig prisstigning",ATF!$S$13,VLOOKUP($BW$1,Grunnbeløpstabell!$A$2:$L$128,3,FALSE))/100)))/100,1)*100,0)</f>
        <v>2533200</v>
      </c>
      <c r="BX43" s="66">
        <f>IFERROR(MROUND((BW43+(BW43*(IF(Grunnbeløpstabell!$G$1&lt;&gt;"Egendefinert årlig prisstigning",ATF!$S$13,VLOOKUP($BX$1,Grunnbeløpstabell!$A$2:$L$128,3,FALSE))/100)))/100,1)*100,0)</f>
        <v>2613500</v>
      </c>
      <c r="BY43" s="66">
        <f>IFERROR(MROUND((BX43+(BX43*(IF(Grunnbeløpstabell!$G$1&lt;&gt;"Egendefinert årlig prisstigning",ATF!$S$13,VLOOKUP($BY$1,Grunnbeløpstabell!$A$2:$L$128,3,FALSE))/100)))/100,1)*100,0)</f>
        <v>2696300</v>
      </c>
      <c r="BZ43" s="66">
        <f>IFERROR(MROUND((BY43+(BY43*(IF(Grunnbeløpstabell!$G$1&lt;&gt;"Egendefinert årlig prisstigning",ATF!$S$13,VLOOKUP($BZ$1,Grunnbeløpstabell!$A$2:$L$128,3,FALSE))/100)))/100,1)*100,0)</f>
        <v>2781800</v>
      </c>
      <c r="CA43" s="66">
        <f>IFERROR(MROUND((BZ43+(BZ43*(IF(Grunnbeløpstabell!$G$1&lt;&gt;"Egendefinert årlig prisstigning",ATF!$S$13,VLOOKUP($CA$1,Grunnbeløpstabell!$A$2:$L$128,3,FALSE))/100)))/100,1)*100,0)</f>
        <v>2870000</v>
      </c>
      <c r="CB43" s="66">
        <f>IFERROR(MROUND((CA43+(CA43*(IF(Grunnbeløpstabell!$G$1&lt;&gt;"Egendefinert årlig prisstigning",ATF!$S$13,VLOOKUP($CB$1,Grunnbeløpstabell!$A$2:$L$128,3,FALSE))/100)))/100,1)*100,0)</f>
        <v>2961000</v>
      </c>
      <c r="CC43" s="66">
        <f>IFERROR(MROUND((CB43+(CB43*(IF(Grunnbeløpstabell!$G$1&lt;&gt;"Egendefinert årlig prisstigning",ATF!$S$13,VLOOKUP($CC$1,Grunnbeløpstabell!$A$2:$L$128,3,FALSE))/100)))/100,1)*100,0)</f>
        <v>3054900</v>
      </c>
      <c r="CD43" s="66">
        <f>IFERROR(MROUND((CC43+(CC43*(IF(Grunnbeløpstabell!$G$1&lt;&gt;"Egendefinert årlig prisstigning",ATF!$S$13,VLOOKUP($CD$1,Grunnbeløpstabell!$A$2:$L$128,3,FALSE))/100)))/100,1)*100,0)</f>
        <v>3151700</v>
      </c>
      <c r="CE43" s="66">
        <f>IFERROR(MROUND((CD43+(CD43*(IF(Grunnbeløpstabell!$G$1&lt;&gt;"Egendefinert årlig prisstigning",ATF!$S$13,VLOOKUP($CE$1,Grunnbeløpstabell!$A$2:$L$128,3,FALSE))/100)))/100,1)*100,0)</f>
        <v>3251600</v>
      </c>
      <c r="CF43" s="66">
        <f>IFERROR(MROUND((CE43+(CE43*(IF(Grunnbeløpstabell!$G$1&lt;&gt;"Egendefinert årlig prisstigning",ATF!$S$13,VLOOKUP($CF$1,Grunnbeløpstabell!$A$2:$L$128,3,FALSE))/100)))/100,1)*100,0)</f>
        <v>3354700</v>
      </c>
      <c r="CG43" s="66">
        <f>IFERROR(MROUND((CF43+(CF43*(IF(Grunnbeløpstabell!$G$1&lt;&gt;"Egendefinert årlig prisstigning",ATF!$S$13,VLOOKUP($CG$1,Grunnbeløpstabell!$A$2:$L$128,3,FALSE))/100)))/100,1)*100,0)</f>
        <v>3461000</v>
      </c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</row>
    <row r="44" spans="1:147">
      <c r="A44" s="159">
        <v>61</v>
      </c>
      <c r="B44" s="160">
        <v>388500</v>
      </c>
      <c r="C44" s="215">
        <v>398500</v>
      </c>
      <c r="D44" s="160">
        <v>398500</v>
      </c>
      <c r="E44" s="215">
        <v>398500</v>
      </c>
      <c r="F44" s="160">
        <v>405700</v>
      </c>
      <c r="G44" s="215">
        <v>418300</v>
      </c>
      <c r="H44" s="160">
        <v>418300</v>
      </c>
      <c r="I44" s="215">
        <v>429200</v>
      </c>
      <c r="J44" s="160">
        <v>429200</v>
      </c>
      <c r="K44" s="215">
        <v>441900</v>
      </c>
      <c r="L44" s="160">
        <v>447900</v>
      </c>
      <c r="M44" s="215">
        <v>468700</v>
      </c>
      <c r="N44" s="160">
        <v>471900</v>
      </c>
      <c r="O44" s="215">
        <v>481800</v>
      </c>
      <c r="P44" s="160">
        <v>490100</v>
      </c>
      <c r="Q44" s="215">
        <v>503300</v>
      </c>
      <c r="R44" s="160">
        <v>508700</v>
      </c>
      <c r="S44" s="215">
        <v>518800</v>
      </c>
      <c r="T44" s="160">
        <v>519800</v>
      </c>
      <c r="U44" s="215">
        <v>525800</v>
      </c>
      <c r="V44" s="160">
        <v>527500</v>
      </c>
      <c r="W44" s="215">
        <v>534100</v>
      </c>
      <c r="X44" s="160">
        <v>542400</v>
      </c>
      <c r="Y44" s="215">
        <v>545300</v>
      </c>
      <c r="Z44" s="160">
        <v>553500</v>
      </c>
      <c r="AA44" s="215">
        <v>563500</v>
      </c>
      <c r="AB44" s="160">
        <v>594500</v>
      </c>
      <c r="AC44" s="66">
        <f>IFERROR(MROUND((AB44+(AB44*(IF(Grunnbeløpstabell!$G$1&lt;&gt;"Egendefinert årlig prisstigning",ATF!$S$13,VLOOKUP($AC$1,Grunnbeløpstabell!$A$2:$L$128,3,FALSE))/100)))/100,1)*100,0)</f>
        <v>613300</v>
      </c>
      <c r="AD44" s="66">
        <f>IFERROR(MROUND((AC44+(AC44*(IF(Grunnbeløpstabell!$G$1&lt;&gt;"Egendefinert årlig prisstigning",ATF!$S$13,VLOOKUP($AD$1,Grunnbeløpstabell!$A$2:$L$128,3,FALSE))/100)))/100,1)*100,0)</f>
        <v>632700</v>
      </c>
      <c r="AE44" s="66">
        <f>IFERROR(MROUND((AD44+(AD44*(IF(Grunnbeløpstabell!$G$1&lt;&gt;"Egendefinert årlig prisstigning",ATF!$S$13,VLOOKUP($AE$1,Grunnbeløpstabell!$A$2:$L$128,3,FALSE))/100)))/100,1)*100,0)</f>
        <v>652800</v>
      </c>
      <c r="AF44" s="66">
        <f>IFERROR(MROUND((AE44+(AE44*(IF(Grunnbeløpstabell!$G$1&lt;&gt;"Egendefinert årlig prisstigning",ATF!$S$13,VLOOKUP($AF$1,Grunnbeløpstabell!$A$2:$L$128,3,FALSE))/100)))/100,1)*100,0)</f>
        <v>673500</v>
      </c>
      <c r="AG44" s="66">
        <f>IFERROR(MROUND((AF44+(AF44*(IF(Grunnbeløpstabell!$G$1&lt;&gt;"Egendefinert årlig prisstigning",ATF!$S$13,VLOOKUP($AG$1,Grunnbeløpstabell!$A$2:$L$128,3,FALSE))/100)))/100,1)*100,0)</f>
        <v>694800</v>
      </c>
      <c r="AH44" s="66">
        <f>IFERROR(MROUND((AG44+(AG44*(IF(Grunnbeløpstabell!$G$1&lt;&gt;"Egendefinert årlig prisstigning",ATF!$S$13,VLOOKUP($AH$1,Grunnbeløpstabell!$A$2:$L$128,3,FALSE))/100)))/100,1)*100,0)</f>
        <v>716800</v>
      </c>
      <c r="AI44" s="66">
        <f>IFERROR(MROUND((AH44+(AH44*(IF(Grunnbeløpstabell!$G$1&lt;&gt;"Egendefinert årlig prisstigning",ATF!$S$13,VLOOKUP($AI$1,Grunnbeløpstabell!$A$2:$L$128,3,FALSE))/100)))/100,1)*100,0)</f>
        <v>739500</v>
      </c>
      <c r="AJ44" s="66">
        <f>IFERROR(MROUND((AI44+(AI44*(IF(Grunnbeløpstabell!$G$1&lt;&gt;"Egendefinert årlig prisstigning",ATF!$S$13,VLOOKUP($AJ$1,Grunnbeløpstabell!$A$2:$L$128,3,FALSE))/100)))/100,1)*100,0)</f>
        <v>762900</v>
      </c>
      <c r="AK44" s="66">
        <f>IFERROR(MROUND((AJ44+(AJ44*(IF(Grunnbeløpstabell!$G$1&lt;&gt;"Egendefinert årlig prisstigning",ATF!$S$13,VLOOKUP($AK$1,Grunnbeløpstabell!$A$2:$L$128,3,FALSE))/100)))/100,1)*100,0)</f>
        <v>787100</v>
      </c>
      <c r="AL44" s="66">
        <f>IFERROR(MROUND((AK44+(AK44*(IF(Grunnbeløpstabell!$G$1&lt;&gt;"Egendefinert årlig prisstigning",ATF!$S$13,VLOOKUP($AL$1,Grunnbeløpstabell!$A$2:$L$128,3,FALSE))/100)))/100,1)*100,0)</f>
        <v>812100</v>
      </c>
      <c r="AM44" s="66">
        <f>IFERROR(MROUND((AL44+(AL44*(IF(Grunnbeløpstabell!$G$1&lt;&gt;"Egendefinert årlig prisstigning",ATF!$S$13,VLOOKUP($AM$1,Grunnbeløpstabell!$A$2:$L$128,3,FALSE))/100)))/100,1)*100,0)</f>
        <v>837800</v>
      </c>
      <c r="AN44" s="66">
        <f>IFERROR(MROUND((AM44+(AM44*(IF(Grunnbeløpstabell!$G$1&lt;&gt;"Egendefinert årlig prisstigning",ATF!$S$13,VLOOKUP($AN$1,Grunnbeløpstabell!$A$2:$L$128,3,FALSE))/100)))/100,1)*100,0)</f>
        <v>864400</v>
      </c>
      <c r="AO44" s="66">
        <f>IFERROR(MROUND((AN44+(AN44*(IF(Grunnbeløpstabell!$G$1&lt;&gt;"Egendefinert årlig prisstigning",ATF!$S$13,VLOOKUP($AO$1,Grunnbeløpstabell!$A$2:$L$128,3,FALSE))/100)))/100,1)*100,0)</f>
        <v>891800</v>
      </c>
      <c r="AP44" s="66">
        <f>IFERROR(MROUND((AO44+(AO44*(IF(Grunnbeløpstabell!$G$1&lt;&gt;"Egendefinert årlig prisstigning",ATF!$S$13,VLOOKUP($AP$1,Grunnbeløpstabell!$A$2:$L$128,3,FALSE))/100)))/100,1)*100,0)</f>
        <v>920100</v>
      </c>
      <c r="AQ44" s="66">
        <f>IFERROR(MROUND((AP44+(AP44*(IF(Grunnbeløpstabell!$G$1&lt;&gt;"Egendefinert årlig prisstigning",ATF!$S$13,VLOOKUP($AQ$1,Grunnbeløpstabell!$A$2:$L$128,3,FALSE))/100)))/100,1)*100,0)</f>
        <v>949300</v>
      </c>
      <c r="AR44" s="66">
        <f>IFERROR(MROUND((AQ44+(AQ44*(IF(Grunnbeløpstabell!$G$1&lt;&gt;"Egendefinert årlig prisstigning",ATF!$S$13,VLOOKUP($AR$1,Grunnbeløpstabell!$A$2:$L$128,3,FALSE))/100)))/100,1)*100,0)</f>
        <v>979400</v>
      </c>
      <c r="AS44" s="66">
        <f>IFERROR(MROUND((AR44+(AR44*(IF(Grunnbeløpstabell!$G$1&lt;&gt;"Egendefinert årlig prisstigning",ATF!$S$13,VLOOKUP($AS$1,Grunnbeløpstabell!$A$2:$L$128,3,FALSE))/100)))/100,1)*100,0)</f>
        <v>1010400</v>
      </c>
      <c r="AT44" s="66">
        <f>IFERROR(MROUND((AS44+(AS44*(IF(Grunnbeløpstabell!$G$1&lt;&gt;"Egendefinert årlig prisstigning",ATF!$S$13,VLOOKUP($AT$1,Grunnbeløpstabell!$A$2:$L$128,3,FALSE))/100)))/100,1)*100,0)</f>
        <v>1042400</v>
      </c>
      <c r="AU44" s="66">
        <f>IFERROR(MROUND((AT44+(AT44*(IF(Grunnbeløpstabell!$G$1&lt;&gt;"Egendefinert årlig prisstigning",ATF!$S$13,VLOOKUP($AU$1,Grunnbeløpstabell!$A$2:$L$128,3,FALSE))/100)))/100,1)*100,0)</f>
        <v>1075400</v>
      </c>
      <c r="AV44" s="66">
        <f>IFERROR(MROUND((AU44+(AU44*(IF(Grunnbeløpstabell!$G$1&lt;&gt;"Egendefinert årlig prisstigning",ATF!$S$13,VLOOKUP($AV$1,Grunnbeløpstabell!$A$2:$L$128,3,FALSE))/100)))/100,1)*100,0)</f>
        <v>1109500</v>
      </c>
      <c r="AW44" s="66">
        <f>IFERROR(MROUND((AV44+(AV44*(IF(Grunnbeløpstabell!$G$1&lt;&gt;"Egendefinert årlig prisstigning",ATF!$S$13,VLOOKUP($AW$1,Grunnbeløpstabell!$A$2:$L$128,3,FALSE))/100)))/100,1)*100,0)</f>
        <v>1144700</v>
      </c>
      <c r="AX44" s="66">
        <f>IFERROR(MROUND((AW44+(AW44*(IF(Grunnbeløpstabell!$G$1&lt;&gt;"Egendefinert årlig prisstigning",ATF!$S$13,VLOOKUP($AX$1,Grunnbeløpstabell!$A$2:$L$128,3,FALSE))/100)))/100,1)*100,0)</f>
        <v>1181000</v>
      </c>
      <c r="AY44" s="66">
        <f>IFERROR(MROUND((AX44+(AX44*(IF(Grunnbeløpstabell!$G$1&lt;&gt;"Egendefinert årlig prisstigning",ATF!$S$13,VLOOKUP($AY$1,Grunnbeløpstabell!$A$2:$L$128,3,FALSE))/100)))/100,1)*100,0)</f>
        <v>1218400</v>
      </c>
      <c r="AZ44" s="66">
        <f>IFERROR(MROUND((AY44+(AY44*(IF(Grunnbeløpstabell!$G$1&lt;&gt;"Egendefinert årlig prisstigning",ATF!$S$13,VLOOKUP($AZ$1,Grunnbeløpstabell!$A$2:$L$128,3,FALSE))/100)))/100,1)*100,0)</f>
        <v>1257000</v>
      </c>
      <c r="BA44" s="66">
        <f>IFERROR(MROUND((AZ44+(AZ44*(IF(Grunnbeløpstabell!$G$1&lt;&gt;"Egendefinert årlig prisstigning",ATF!$S$13,VLOOKUP($BA$1,Grunnbeløpstabell!$A$2:$L$128,3,FALSE))/100)))/100,1)*100,0)</f>
        <v>1296800</v>
      </c>
      <c r="BB44" s="66">
        <f>IFERROR(MROUND((BA44+(BA44*(IF(Grunnbeløpstabell!$G$1&lt;&gt;"Egendefinert årlig prisstigning",ATF!$S$13,VLOOKUP($BB$1,Grunnbeløpstabell!$A$2:$L$128,3,FALSE))/100)))/100,1)*100,0)</f>
        <v>1337900</v>
      </c>
      <c r="BC44" s="66">
        <f>IFERROR(MROUND((BB44+(BB44*(IF(Grunnbeløpstabell!$G$1&lt;&gt;"Egendefinert årlig prisstigning",ATF!$S$13,VLOOKUP($BC$1,Grunnbeløpstabell!$A$2:$L$128,3,FALSE))/100)))/100,1)*100,0)</f>
        <v>1380300</v>
      </c>
      <c r="BD44" s="66">
        <f>IFERROR(MROUND((BC44+(BC44*(IF(Grunnbeløpstabell!$G$1&lt;&gt;"Egendefinert årlig prisstigning",ATF!$S$13,VLOOKUP($BD$1,Grunnbeløpstabell!$A$2:$L$128,3,FALSE))/100)))/100,1)*100,0)</f>
        <v>1424100</v>
      </c>
      <c r="BE44" s="66">
        <f>IFERROR(MROUND((BD44+(BD44*(IF(Grunnbeløpstabell!$G$1&lt;&gt;"Egendefinert årlig prisstigning",ATF!$S$13,VLOOKUP($BE$1,Grunnbeløpstabell!$A$2:$L$128,3,FALSE))/100)))/100,1)*100,0)</f>
        <v>1469200</v>
      </c>
      <c r="BF44" s="66">
        <f>IFERROR(MROUND((BE44+(BE44*(IF(Grunnbeløpstabell!$G$1&lt;&gt;"Egendefinert årlig prisstigning",ATF!$S$13,VLOOKUP($BF$1,Grunnbeløpstabell!$A$2:$L$128,3,FALSE))/100)))/100,1)*100,0)</f>
        <v>1515800</v>
      </c>
      <c r="BG44" s="66">
        <f>IFERROR(MROUND((BF44+(BF44*(IF(Grunnbeløpstabell!$G$1&lt;&gt;"Egendefinert årlig prisstigning",ATF!$S$13,VLOOKUP($BG$1,Grunnbeløpstabell!$A$2:$L$128,3,FALSE))/100)))/100,1)*100,0)</f>
        <v>1563900</v>
      </c>
      <c r="BH44" s="66">
        <f>IFERROR(MROUND((BG44+(BG44*(IF(Grunnbeløpstabell!$G$1&lt;&gt;"Egendefinert årlig prisstigning",ATF!$S$13,VLOOKUP($BH$1,Grunnbeløpstabell!$A$2:$L$128,3,FALSE))/100)))/100,1)*100,0)</f>
        <v>1613500</v>
      </c>
      <c r="BI44" s="66">
        <f>IFERROR(MROUND((BH44+(BH44*(IF(Grunnbeløpstabell!$G$1&lt;&gt;"Egendefinert årlig prisstigning",ATF!$S$13,VLOOKUP($BI$1,Grunnbeløpstabell!$A$2:$L$128,3,FALSE))/100)))/100,1)*100,0)</f>
        <v>1664600</v>
      </c>
      <c r="BJ44" s="66">
        <f>IFERROR(MROUND((BI44+(BI44*(IF(Grunnbeløpstabell!$G$1&lt;&gt;"Egendefinert årlig prisstigning",ATF!$S$13,VLOOKUP($BJ$1,Grunnbeløpstabell!$A$2:$L$128,3,FALSE))/100)))/100,1)*100,0)</f>
        <v>1717400</v>
      </c>
      <c r="BK44" s="66">
        <f>IFERROR(MROUND((BJ44+(BJ44*(IF(Grunnbeløpstabell!$G$1&lt;&gt;"Egendefinert årlig prisstigning",ATF!$S$13,VLOOKUP($BK$1,Grunnbeløpstabell!$A$2:$L$128,3,FALSE))/100)))/100,1)*100,0)</f>
        <v>1771800</v>
      </c>
      <c r="BL44" s="66">
        <f>IFERROR(MROUND((BK44+(BK44*(IF(Grunnbeløpstabell!$G$1&lt;&gt;"Egendefinert årlig prisstigning",ATF!$S$13,VLOOKUP($BL$1,Grunnbeløpstabell!$A$2:$L$128,3,FALSE))/100)))/100,1)*100,0)</f>
        <v>1828000</v>
      </c>
      <c r="BM44" s="66">
        <f>IFERROR(MROUND((BL44+(BL44*(IF(Grunnbeløpstabell!$G$1&lt;&gt;"Egendefinert årlig prisstigning",ATF!$S$13,VLOOKUP($BM$1,Grunnbeløpstabell!$A$2:$L$128,3,FALSE))/100)))/100,1)*100,0)</f>
        <v>1885900</v>
      </c>
      <c r="BN44" s="66">
        <f>IFERROR(MROUND((BM44+(BM44*(IF(Grunnbeløpstabell!$G$1&lt;&gt;"Egendefinert årlig prisstigning",ATF!$S$13,VLOOKUP($BN$1,Grunnbeløpstabell!$A$2:$L$128,3,FALSE))/100)))/100,1)*100,0)</f>
        <v>1945700</v>
      </c>
      <c r="BO44" s="66">
        <f>IFERROR(MROUND((BN44+(BN44*(IF(Grunnbeløpstabell!$G$1&lt;&gt;"Egendefinert årlig prisstigning",ATF!$S$13,VLOOKUP($BO$1,Grunnbeløpstabell!$A$2:$L$128,3,FALSE))/100)))/100,1)*100,0)</f>
        <v>2007400</v>
      </c>
      <c r="BP44" s="66">
        <f>IFERROR(MROUND((BO44+(BO44*(IF(Grunnbeløpstabell!$G$1&lt;&gt;"Egendefinert årlig prisstigning",ATF!$S$13,VLOOKUP($BP$1,Grunnbeløpstabell!$A$2:$L$128,3,FALSE))/100)))/100,1)*100,0)</f>
        <v>2071000</v>
      </c>
      <c r="BQ44" s="66">
        <f>IFERROR(MROUND((BP44+(BP44*(IF(Grunnbeløpstabell!$G$1&lt;&gt;"Egendefinert årlig prisstigning",ATF!$S$13,VLOOKUP($BQ$1,Grunnbeløpstabell!$A$2:$L$128,3,FALSE))/100)))/100,1)*100,0)</f>
        <v>2136700</v>
      </c>
      <c r="BR44" s="66">
        <f>IFERROR(MROUND((BQ44+(BQ44*(IF(Grunnbeløpstabell!$G$1&lt;&gt;"Egendefinert årlig prisstigning",ATF!$S$13,VLOOKUP($BR$1,Grunnbeløpstabell!$A$2:$L$128,3,FALSE))/100)))/100,1)*100,0)</f>
        <v>2204400</v>
      </c>
      <c r="BS44" s="66">
        <f>IFERROR(MROUND((BR44+(BR44*(IF(Grunnbeløpstabell!$G$1&lt;&gt;"Egendefinert årlig prisstigning",ATF!$S$13,VLOOKUP($BS$1,Grunnbeløpstabell!$A$2:$L$128,3,FALSE))/100)))/100,1)*100,0)</f>
        <v>2274300</v>
      </c>
      <c r="BT44" s="66">
        <f>IFERROR(MROUND((BS44+(BS44*(IF(Grunnbeløpstabell!$G$1&lt;&gt;"Egendefinert årlig prisstigning",ATF!$S$13,VLOOKUP($BT$1,Grunnbeløpstabell!$A$2:$L$128,3,FALSE))/100)))/100,1)*100,0)</f>
        <v>2346400</v>
      </c>
      <c r="BU44" s="66">
        <f>IFERROR(MROUND((BT44+(BT44*(IF(Grunnbeløpstabell!$G$1&lt;&gt;"Egendefinert årlig prisstigning",ATF!$S$13,VLOOKUP($BU$1,Grunnbeløpstabell!$A$2:$L$128,3,FALSE))/100)))/100,1)*100,0)</f>
        <v>2420800</v>
      </c>
      <c r="BV44" s="66">
        <f>IFERROR(MROUND((BU44+(BU44*(IF(Grunnbeløpstabell!$G$1&lt;&gt;"Egendefinert årlig prisstigning",ATF!$S$13,VLOOKUP($BV$1,Grunnbeløpstabell!$A$2:$L$128,3,FALSE))/100)))/100,1)*100,0)</f>
        <v>2497500</v>
      </c>
      <c r="BW44" s="66">
        <f>IFERROR(MROUND((BV44+(BV44*(IF(Grunnbeløpstabell!$G$1&lt;&gt;"Egendefinert årlig prisstigning",ATF!$S$13,VLOOKUP($BW$1,Grunnbeløpstabell!$A$2:$L$128,3,FALSE))/100)))/100,1)*100,0)</f>
        <v>2576700</v>
      </c>
      <c r="BX44" s="66">
        <f>IFERROR(MROUND((BW44+(BW44*(IF(Grunnbeløpstabell!$G$1&lt;&gt;"Egendefinert årlig prisstigning",ATF!$S$13,VLOOKUP($BX$1,Grunnbeløpstabell!$A$2:$L$128,3,FALSE))/100)))/100,1)*100,0)</f>
        <v>2658400</v>
      </c>
      <c r="BY44" s="66">
        <f>IFERROR(MROUND((BX44+(BX44*(IF(Grunnbeløpstabell!$G$1&lt;&gt;"Egendefinert årlig prisstigning",ATF!$S$13,VLOOKUP($BY$1,Grunnbeløpstabell!$A$2:$L$128,3,FALSE))/100)))/100,1)*100,0)</f>
        <v>2742700</v>
      </c>
      <c r="BZ44" s="66">
        <f>IFERROR(MROUND((BY44+(BY44*(IF(Grunnbeløpstabell!$G$1&lt;&gt;"Egendefinert årlig prisstigning",ATF!$S$13,VLOOKUP($BZ$1,Grunnbeløpstabell!$A$2:$L$128,3,FALSE))/100)))/100,1)*100,0)</f>
        <v>2829600</v>
      </c>
      <c r="CA44" s="66">
        <f>IFERROR(MROUND((BZ44+(BZ44*(IF(Grunnbeløpstabell!$G$1&lt;&gt;"Egendefinert årlig prisstigning",ATF!$S$13,VLOOKUP($CA$1,Grunnbeløpstabell!$A$2:$L$128,3,FALSE))/100)))/100,1)*100,0)</f>
        <v>2919300</v>
      </c>
      <c r="CB44" s="66">
        <f>IFERROR(MROUND((CA44+(CA44*(IF(Grunnbeløpstabell!$G$1&lt;&gt;"Egendefinert årlig prisstigning",ATF!$S$13,VLOOKUP($CB$1,Grunnbeløpstabell!$A$2:$L$128,3,FALSE))/100)))/100,1)*100,0)</f>
        <v>3011800</v>
      </c>
      <c r="CC44" s="66">
        <f>IFERROR(MROUND((CB44+(CB44*(IF(Grunnbeløpstabell!$G$1&lt;&gt;"Egendefinert årlig prisstigning",ATF!$S$13,VLOOKUP($CC$1,Grunnbeløpstabell!$A$2:$L$128,3,FALSE))/100)))/100,1)*100,0)</f>
        <v>3107300</v>
      </c>
      <c r="CD44" s="66">
        <f>IFERROR(MROUND((CC44+(CC44*(IF(Grunnbeløpstabell!$G$1&lt;&gt;"Egendefinert årlig prisstigning",ATF!$S$13,VLOOKUP($CD$1,Grunnbeløpstabell!$A$2:$L$128,3,FALSE))/100)))/100,1)*100,0)</f>
        <v>3205800</v>
      </c>
      <c r="CE44" s="66">
        <f>IFERROR(MROUND((CD44+(CD44*(IF(Grunnbeløpstabell!$G$1&lt;&gt;"Egendefinert årlig prisstigning",ATF!$S$13,VLOOKUP($CE$1,Grunnbeløpstabell!$A$2:$L$128,3,FALSE))/100)))/100,1)*100,0)</f>
        <v>3307400</v>
      </c>
      <c r="CF44" s="66">
        <f>IFERROR(MROUND((CE44+(CE44*(IF(Grunnbeløpstabell!$G$1&lt;&gt;"Egendefinert årlig prisstigning",ATF!$S$13,VLOOKUP($CF$1,Grunnbeløpstabell!$A$2:$L$128,3,FALSE))/100)))/100,1)*100,0)</f>
        <v>3412200</v>
      </c>
      <c r="CG44" s="66">
        <f>IFERROR(MROUND((CF44+(CF44*(IF(Grunnbeløpstabell!$G$1&lt;&gt;"Egendefinert årlig prisstigning",ATF!$S$13,VLOOKUP($CG$1,Grunnbeløpstabell!$A$2:$L$128,3,FALSE))/100)))/100,1)*100,0)</f>
        <v>3520400</v>
      </c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</row>
    <row r="45" spans="1:147">
      <c r="A45" s="159">
        <v>62</v>
      </c>
      <c r="B45" s="160">
        <v>396500</v>
      </c>
      <c r="C45" s="215">
        <v>406500</v>
      </c>
      <c r="D45" s="160">
        <v>406500</v>
      </c>
      <c r="E45" s="215">
        <v>406500</v>
      </c>
      <c r="F45" s="160">
        <v>413700</v>
      </c>
      <c r="G45" s="215">
        <v>426500</v>
      </c>
      <c r="H45" s="160">
        <v>426500</v>
      </c>
      <c r="I45" s="215">
        <v>437600</v>
      </c>
      <c r="J45" s="160">
        <v>437600</v>
      </c>
      <c r="K45" s="215">
        <v>450500</v>
      </c>
      <c r="L45" s="160">
        <v>456600</v>
      </c>
      <c r="M45" s="215">
        <v>477800</v>
      </c>
      <c r="N45" s="160">
        <v>481000</v>
      </c>
      <c r="O45" s="215">
        <v>491100</v>
      </c>
      <c r="P45" s="160">
        <v>499500</v>
      </c>
      <c r="Q45" s="215">
        <v>513000</v>
      </c>
      <c r="R45" s="160">
        <v>518500</v>
      </c>
      <c r="S45" s="215">
        <v>528800</v>
      </c>
      <c r="T45" s="160">
        <v>529800</v>
      </c>
      <c r="U45" s="215">
        <v>535900</v>
      </c>
      <c r="V45" s="160">
        <v>537700</v>
      </c>
      <c r="W45" s="215">
        <v>544400</v>
      </c>
      <c r="X45" s="160">
        <v>552800</v>
      </c>
      <c r="Y45" s="215">
        <v>555800</v>
      </c>
      <c r="Z45" s="160">
        <v>563900</v>
      </c>
      <c r="AA45" s="215">
        <v>573900</v>
      </c>
      <c r="AB45" s="160">
        <v>604900</v>
      </c>
      <c r="AC45" s="66">
        <f>IFERROR(MROUND((AB45+(AB45*(IF(Grunnbeløpstabell!$G$1&lt;&gt;"Egendefinert årlig prisstigning",ATF!$S$13,VLOOKUP($AC$1,Grunnbeløpstabell!$A$2:$L$128,3,FALSE))/100)))/100,1)*100,0)</f>
        <v>624100</v>
      </c>
      <c r="AD45" s="66">
        <f>IFERROR(MROUND((AC45+(AC45*(IF(Grunnbeløpstabell!$G$1&lt;&gt;"Egendefinert årlig prisstigning",ATF!$S$13,VLOOKUP($AD$1,Grunnbeløpstabell!$A$2:$L$128,3,FALSE))/100)))/100,1)*100,0)</f>
        <v>643900</v>
      </c>
      <c r="AE45" s="66">
        <f>IFERROR(MROUND((AD45+(AD45*(IF(Grunnbeløpstabell!$G$1&lt;&gt;"Egendefinert årlig prisstigning",ATF!$S$13,VLOOKUP($AE$1,Grunnbeløpstabell!$A$2:$L$128,3,FALSE))/100)))/100,1)*100,0)</f>
        <v>664300</v>
      </c>
      <c r="AF45" s="66">
        <f>IFERROR(MROUND((AE45+(AE45*(IF(Grunnbeløpstabell!$G$1&lt;&gt;"Egendefinert årlig prisstigning",ATF!$S$13,VLOOKUP($AF$1,Grunnbeløpstabell!$A$2:$L$128,3,FALSE))/100)))/100,1)*100,0)</f>
        <v>685400</v>
      </c>
      <c r="AG45" s="66">
        <f>IFERROR(MROUND((AF45+(AF45*(IF(Grunnbeløpstabell!$G$1&lt;&gt;"Egendefinert årlig prisstigning",ATF!$S$13,VLOOKUP($AG$1,Grunnbeløpstabell!$A$2:$L$128,3,FALSE))/100)))/100,1)*100,0)</f>
        <v>707100</v>
      </c>
      <c r="AH45" s="66">
        <f>IFERROR(MROUND((AG45+(AG45*(IF(Grunnbeløpstabell!$G$1&lt;&gt;"Egendefinert årlig prisstigning",ATF!$S$13,VLOOKUP($AH$1,Grunnbeløpstabell!$A$2:$L$128,3,FALSE))/100)))/100,1)*100,0)</f>
        <v>729500</v>
      </c>
      <c r="AI45" s="66">
        <f>IFERROR(MROUND((AH45+(AH45*(IF(Grunnbeløpstabell!$G$1&lt;&gt;"Egendefinert årlig prisstigning",ATF!$S$13,VLOOKUP($AI$1,Grunnbeløpstabell!$A$2:$L$128,3,FALSE))/100)))/100,1)*100,0)</f>
        <v>752600</v>
      </c>
      <c r="AJ45" s="66">
        <f>IFERROR(MROUND((AI45+(AI45*(IF(Grunnbeløpstabell!$G$1&lt;&gt;"Egendefinert årlig prisstigning",ATF!$S$13,VLOOKUP($AJ$1,Grunnbeløpstabell!$A$2:$L$128,3,FALSE))/100)))/100,1)*100,0)</f>
        <v>776500</v>
      </c>
      <c r="AK45" s="66">
        <f>IFERROR(MROUND((AJ45+(AJ45*(IF(Grunnbeløpstabell!$G$1&lt;&gt;"Egendefinert årlig prisstigning",ATF!$S$13,VLOOKUP($AK$1,Grunnbeløpstabell!$A$2:$L$128,3,FALSE))/100)))/100,1)*100,0)</f>
        <v>801100</v>
      </c>
      <c r="AL45" s="66">
        <f>IFERROR(MROUND((AK45+(AK45*(IF(Grunnbeløpstabell!$G$1&lt;&gt;"Egendefinert årlig prisstigning",ATF!$S$13,VLOOKUP($AL$1,Grunnbeløpstabell!$A$2:$L$128,3,FALSE))/100)))/100,1)*100,0)</f>
        <v>826500</v>
      </c>
      <c r="AM45" s="66">
        <f>IFERROR(MROUND((AL45+(AL45*(IF(Grunnbeløpstabell!$G$1&lt;&gt;"Egendefinert årlig prisstigning",ATF!$S$13,VLOOKUP($AM$1,Grunnbeløpstabell!$A$2:$L$128,3,FALSE))/100)))/100,1)*100,0)</f>
        <v>852700</v>
      </c>
      <c r="AN45" s="66">
        <f>IFERROR(MROUND((AM45+(AM45*(IF(Grunnbeløpstabell!$G$1&lt;&gt;"Egendefinert årlig prisstigning",ATF!$S$13,VLOOKUP($AN$1,Grunnbeløpstabell!$A$2:$L$128,3,FALSE))/100)))/100,1)*100,0)</f>
        <v>879700</v>
      </c>
      <c r="AO45" s="66">
        <f>IFERROR(MROUND((AN45+(AN45*(IF(Grunnbeløpstabell!$G$1&lt;&gt;"Egendefinert årlig prisstigning",ATF!$S$13,VLOOKUP($AO$1,Grunnbeløpstabell!$A$2:$L$128,3,FALSE))/100)))/100,1)*100,0)</f>
        <v>907600</v>
      </c>
      <c r="AP45" s="66">
        <f>IFERROR(MROUND((AO45+(AO45*(IF(Grunnbeløpstabell!$G$1&lt;&gt;"Egendefinert årlig prisstigning",ATF!$S$13,VLOOKUP($AP$1,Grunnbeløpstabell!$A$2:$L$128,3,FALSE))/100)))/100,1)*100,0)</f>
        <v>936400</v>
      </c>
      <c r="AQ45" s="66">
        <f>IFERROR(MROUND((AP45+(AP45*(IF(Grunnbeløpstabell!$G$1&lt;&gt;"Egendefinert årlig prisstigning",ATF!$S$13,VLOOKUP($AQ$1,Grunnbeløpstabell!$A$2:$L$128,3,FALSE))/100)))/100,1)*100,0)</f>
        <v>966100</v>
      </c>
      <c r="AR45" s="66">
        <f>IFERROR(MROUND((AQ45+(AQ45*(IF(Grunnbeløpstabell!$G$1&lt;&gt;"Egendefinert årlig prisstigning",ATF!$S$13,VLOOKUP($AR$1,Grunnbeløpstabell!$A$2:$L$128,3,FALSE))/100)))/100,1)*100,0)</f>
        <v>996700</v>
      </c>
      <c r="AS45" s="66">
        <f>IFERROR(MROUND((AR45+(AR45*(IF(Grunnbeløpstabell!$G$1&lt;&gt;"Egendefinert årlig prisstigning",ATF!$S$13,VLOOKUP($AS$1,Grunnbeløpstabell!$A$2:$L$128,3,FALSE))/100)))/100,1)*100,0)</f>
        <v>1028300</v>
      </c>
      <c r="AT45" s="66">
        <f>IFERROR(MROUND((AS45+(AS45*(IF(Grunnbeløpstabell!$G$1&lt;&gt;"Egendefinert årlig prisstigning",ATF!$S$13,VLOOKUP($AT$1,Grunnbeløpstabell!$A$2:$L$128,3,FALSE))/100)))/100,1)*100,0)</f>
        <v>1060900</v>
      </c>
      <c r="AU45" s="66">
        <f>IFERROR(MROUND((AT45+(AT45*(IF(Grunnbeløpstabell!$G$1&lt;&gt;"Egendefinert årlig prisstigning",ATF!$S$13,VLOOKUP($AU$1,Grunnbeløpstabell!$A$2:$L$128,3,FALSE))/100)))/100,1)*100,0)</f>
        <v>1094500</v>
      </c>
      <c r="AV45" s="66">
        <f>IFERROR(MROUND((AU45+(AU45*(IF(Grunnbeløpstabell!$G$1&lt;&gt;"Egendefinert årlig prisstigning",ATF!$S$13,VLOOKUP($AV$1,Grunnbeløpstabell!$A$2:$L$128,3,FALSE))/100)))/100,1)*100,0)</f>
        <v>1129200</v>
      </c>
      <c r="AW45" s="66">
        <f>IFERROR(MROUND((AV45+(AV45*(IF(Grunnbeløpstabell!$G$1&lt;&gt;"Egendefinert årlig prisstigning",ATF!$S$13,VLOOKUP($AW$1,Grunnbeløpstabell!$A$2:$L$128,3,FALSE))/100)))/100,1)*100,0)</f>
        <v>1165000</v>
      </c>
      <c r="AX45" s="66">
        <f>IFERROR(MROUND((AW45+(AW45*(IF(Grunnbeløpstabell!$G$1&lt;&gt;"Egendefinert årlig prisstigning",ATF!$S$13,VLOOKUP($AX$1,Grunnbeløpstabell!$A$2:$L$128,3,FALSE))/100)))/100,1)*100,0)</f>
        <v>1201900</v>
      </c>
      <c r="AY45" s="66">
        <f>IFERROR(MROUND((AX45+(AX45*(IF(Grunnbeløpstabell!$G$1&lt;&gt;"Egendefinert årlig prisstigning",ATF!$S$13,VLOOKUP($AY$1,Grunnbeløpstabell!$A$2:$L$128,3,FALSE))/100)))/100,1)*100,0)</f>
        <v>1240000</v>
      </c>
      <c r="AZ45" s="66">
        <f>IFERROR(MROUND((AY45+(AY45*(IF(Grunnbeløpstabell!$G$1&lt;&gt;"Egendefinert årlig prisstigning",ATF!$S$13,VLOOKUP($AZ$1,Grunnbeløpstabell!$A$2:$L$128,3,FALSE))/100)))/100,1)*100,0)</f>
        <v>1279300</v>
      </c>
      <c r="BA45" s="66">
        <f>IFERROR(MROUND((AZ45+(AZ45*(IF(Grunnbeløpstabell!$G$1&lt;&gt;"Egendefinert årlig prisstigning",ATF!$S$13,VLOOKUP($BA$1,Grunnbeløpstabell!$A$2:$L$128,3,FALSE))/100)))/100,1)*100,0)</f>
        <v>1319900</v>
      </c>
      <c r="BB45" s="66">
        <f>IFERROR(MROUND((BA45+(BA45*(IF(Grunnbeløpstabell!$G$1&lt;&gt;"Egendefinert årlig prisstigning",ATF!$S$13,VLOOKUP($BB$1,Grunnbeløpstabell!$A$2:$L$128,3,FALSE))/100)))/100,1)*100,0)</f>
        <v>1361700</v>
      </c>
      <c r="BC45" s="66">
        <f>IFERROR(MROUND((BB45+(BB45*(IF(Grunnbeløpstabell!$G$1&lt;&gt;"Egendefinert årlig prisstigning",ATF!$S$13,VLOOKUP($BC$1,Grunnbeløpstabell!$A$2:$L$128,3,FALSE))/100)))/100,1)*100,0)</f>
        <v>1404900</v>
      </c>
      <c r="BD45" s="66">
        <f>IFERROR(MROUND((BC45+(BC45*(IF(Grunnbeløpstabell!$G$1&lt;&gt;"Egendefinert årlig prisstigning",ATF!$S$13,VLOOKUP($BD$1,Grunnbeløpstabell!$A$2:$L$128,3,FALSE))/100)))/100,1)*100,0)</f>
        <v>1449400</v>
      </c>
      <c r="BE45" s="66">
        <f>IFERROR(MROUND((BD45+(BD45*(IF(Grunnbeløpstabell!$G$1&lt;&gt;"Egendefinert årlig prisstigning",ATF!$S$13,VLOOKUP($BE$1,Grunnbeløpstabell!$A$2:$L$128,3,FALSE))/100)))/100,1)*100,0)</f>
        <v>1495300</v>
      </c>
      <c r="BF45" s="66">
        <f>IFERROR(MROUND((BE45+(BE45*(IF(Grunnbeløpstabell!$G$1&lt;&gt;"Egendefinert årlig prisstigning",ATF!$S$13,VLOOKUP($BF$1,Grunnbeløpstabell!$A$2:$L$128,3,FALSE))/100)))/100,1)*100,0)</f>
        <v>1542700</v>
      </c>
      <c r="BG45" s="66">
        <f>IFERROR(MROUND((BF45+(BF45*(IF(Grunnbeløpstabell!$G$1&lt;&gt;"Egendefinert årlig prisstigning",ATF!$S$13,VLOOKUP($BG$1,Grunnbeløpstabell!$A$2:$L$128,3,FALSE))/100)))/100,1)*100,0)</f>
        <v>1591600</v>
      </c>
      <c r="BH45" s="66">
        <f>IFERROR(MROUND((BG45+(BG45*(IF(Grunnbeløpstabell!$G$1&lt;&gt;"Egendefinert årlig prisstigning",ATF!$S$13,VLOOKUP($BH$1,Grunnbeløpstabell!$A$2:$L$128,3,FALSE))/100)))/100,1)*100,0)</f>
        <v>1642100</v>
      </c>
      <c r="BI45" s="66">
        <f>IFERROR(MROUND((BH45+(BH45*(IF(Grunnbeløpstabell!$G$1&lt;&gt;"Egendefinert årlig prisstigning",ATF!$S$13,VLOOKUP($BI$1,Grunnbeløpstabell!$A$2:$L$128,3,FALSE))/100)))/100,1)*100,0)</f>
        <v>1694200</v>
      </c>
      <c r="BJ45" s="66">
        <f>IFERROR(MROUND((BI45+(BI45*(IF(Grunnbeløpstabell!$G$1&lt;&gt;"Egendefinert årlig prisstigning",ATF!$S$13,VLOOKUP($BJ$1,Grunnbeløpstabell!$A$2:$L$128,3,FALSE))/100)))/100,1)*100,0)</f>
        <v>1747900</v>
      </c>
      <c r="BK45" s="66">
        <f>IFERROR(MROUND((BJ45+(BJ45*(IF(Grunnbeløpstabell!$G$1&lt;&gt;"Egendefinert årlig prisstigning",ATF!$S$13,VLOOKUP($BK$1,Grunnbeløpstabell!$A$2:$L$128,3,FALSE))/100)))/100,1)*100,0)</f>
        <v>1803300</v>
      </c>
      <c r="BL45" s="66">
        <f>IFERROR(MROUND((BK45+(BK45*(IF(Grunnbeløpstabell!$G$1&lt;&gt;"Egendefinert årlig prisstigning",ATF!$S$13,VLOOKUP($BL$1,Grunnbeløpstabell!$A$2:$L$128,3,FALSE))/100)))/100,1)*100,0)</f>
        <v>1860500</v>
      </c>
      <c r="BM45" s="66">
        <f>IFERROR(MROUND((BL45+(BL45*(IF(Grunnbeløpstabell!$G$1&lt;&gt;"Egendefinert årlig prisstigning",ATF!$S$13,VLOOKUP($BM$1,Grunnbeløpstabell!$A$2:$L$128,3,FALSE))/100)))/100,1)*100,0)</f>
        <v>1919500</v>
      </c>
      <c r="BN45" s="66">
        <f>IFERROR(MROUND((BM45+(BM45*(IF(Grunnbeløpstabell!$G$1&lt;&gt;"Egendefinert årlig prisstigning",ATF!$S$13,VLOOKUP($BN$1,Grunnbeløpstabell!$A$2:$L$128,3,FALSE))/100)))/100,1)*100,0)</f>
        <v>1980300</v>
      </c>
      <c r="BO45" s="66">
        <f>IFERROR(MROUND((BN45+(BN45*(IF(Grunnbeløpstabell!$G$1&lt;&gt;"Egendefinert årlig prisstigning",ATF!$S$13,VLOOKUP($BO$1,Grunnbeløpstabell!$A$2:$L$128,3,FALSE))/100)))/100,1)*100,0)</f>
        <v>2043100</v>
      </c>
      <c r="BP45" s="66">
        <f>IFERROR(MROUND((BO45+(BO45*(IF(Grunnbeløpstabell!$G$1&lt;&gt;"Egendefinert årlig prisstigning",ATF!$S$13,VLOOKUP($BP$1,Grunnbeløpstabell!$A$2:$L$128,3,FALSE))/100)))/100,1)*100,0)</f>
        <v>2107900</v>
      </c>
      <c r="BQ45" s="66">
        <f>IFERROR(MROUND((BP45+(BP45*(IF(Grunnbeløpstabell!$G$1&lt;&gt;"Egendefinert årlig prisstigning",ATF!$S$13,VLOOKUP($BQ$1,Grunnbeløpstabell!$A$2:$L$128,3,FALSE))/100)))/100,1)*100,0)</f>
        <v>2174700</v>
      </c>
      <c r="BR45" s="66">
        <f>IFERROR(MROUND((BQ45+(BQ45*(IF(Grunnbeløpstabell!$G$1&lt;&gt;"Egendefinert årlig prisstigning",ATF!$S$13,VLOOKUP($BR$1,Grunnbeløpstabell!$A$2:$L$128,3,FALSE))/100)))/100,1)*100,0)</f>
        <v>2243600</v>
      </c>
      <c r="BS45" s="66">
        <f>IFERROR(MROUND((BR45+(BR45*(IF(Grunnbeløpstabell!$G$1&lt;&gt;"Egendefinert årlig prisstigning",ATF!$S$13,VLOOKUP($BS$1,Grunnbeløpstabell!$A$2:$L$128,3,FALSE))/100)))/100,1)*100,0)</f>
        <v>2314700</v>
      </c>
      <c r="BT45" s="66">
        <f>IFERROR(MROUND((BS45+(BS45*(IF(Grunnbeløpstabell!$G$1&lt;&gt;"Egendefinert årlig prisstigning",ATF!$S$13,VLOOKUP($BT$1,Grunnbeløpstabell!$A$2:$L$128,3,FALSE))/100)))/100,1)*100,0)</f>
        <v>2388100</v>
      </c>
      <c r="BU45" s="66">
        <f>IFERROR(MROUND((BT45+(BT45*(IF(Grunnbeløpstabell!$G$1&lt;&gt;"Egendefinert årlig prisstigning",ATF!$S$13,VLOOKUP($BU$1,Grunnbeløpstabell!$A$2:$L$128,3,FALSE))/100)))/100,1)*100,0)</f>
        <v>2463800</v>
      </c>
      <c r="BV45" s="66">
        <f>IFERROR(MROUND((BU45+(BU45*(IF(Grunnbeløpstabell!$G$1&lt;&gt;"Egendefinert årlig prisstigning",ATF!$S$13,VLOOKUP($BV$1,Grunnbeløpstabell!$A$2:$L$128,3,FALSE))/100)))/100,1)*100,0)</f>
        <v>2541900</v>
      </c>
      <c r="BW45" s="66">
        <f>IFERROR(MROUND((BV45+(BV45*(IF(Grunnbeløpstabell!$G$1&lt;&gt;"Egendefinert årlig prisstigning",ATF!$S$13,VLOOKUP($BW$1,Grunnbeløpstabell!$A$2:$L$128,3,FALSE))/100)))/100,1)*100,0)</f>
        <v>2622500</v>
      </c>
      <c r="BX45" s="66">
        <f>IFERROR(MROUND((BW45+(BW45*(IF(Grunnbeløpstabell!$G$1&lt;&gt;"Egendefinert årlig prisstigning",ATF!$S$13,VLOOKUP($BX$1,Grunnbeløpstabell!$A$2:$L$128,3,FALSE))/100)))/100,1)*100,0)</f>
        <v>2705600</v>
      </c>
      <c r="BY45" s="66">
        <f>IFERROR(MROUND((BX45+(BX45*(IF(Grunnbeløpstabell!$G$1&lt;&gt;"Egendefinert årlig prisstigning",ATF!$S$13,VLOOKUP($BY$1,Grunnbeløpstabell!$A$2:$L$128,3,FALSE))/100)))/100,1)*100,0)</f>
        <v>2791400</v>
      </c>
      <c r="BZ45" s="66">
        <f>IFERROR(MROUND((BY45+(BY45*(IF(Grunnbeløpstabell!$G$1&lt;&gt;"Egendefinert årlig prisstigning",ATF!$S$13,VLOOKUP($BZ$1,Grunnbeløpstabell!$A$2:$L$128,3,FALSE))/100)))/100,1)*100,0)</f>
        <v>2879900</v>
      </c>
      <c r="CA45" s="66">
        <f>IFERROR(MROUND((BZ45+(BZ45*(IF(Grunnbeløpstabell!$G$1&lt;&gt;"Egendefinert årlig prisstigning",ATF!$S$13,VLOOKUP($CA$1,Grunnbeløpstabell!$A$2:$L$128,3,FALSE))/100)))/100,1)*100,0)</f>
        <v>2971200</v>
      </c>
      <c r="CB45" s="66">
        <f>IFERROR(MROUND((CA45+(CA45*(IF(Grunnbeløpstabell!$G$1&lt;&gt;"Egendefinert årlig prisstigning",ATF!$S$13,VLOOKUP($CB$1,Grunnbeløpstabell!$A$2:$L$128,3,FALSE))/100)))/100,1)*100,0)</f>
        <v>3065400</v>
      </c>
      <c r="CC45" s="66">
        <f>IFERROR(MROUND((CB45+(CB45*(IF(Grunnbeløpstabell!$G$1&lt;&gt;"Egendefinert årlig prisstigning",ATF!$S$13,VLOOKUP($CC$1,Grunnbeløpstabell!$A$2:$L$128,3,FALSE))/100)))/100,1)*100,0)</f>
        <v>3162600</v>
      </c>
      <c r="CD45" s="66">
        <f>IFERROR(MROUND((CC45+(CC45*(IF(Grunnbeløpstabell!$G$1&lt;&gt;"Egendefinert årlig prisstigning",ATF!$S$13,VLOOKUP($CD$1,Grunnbeløpstabell!$A$2:$L$128,3,FALSE))/100)))/100,1)*100,0)</f>
        <v>3262900</v>
      </c>
      <c r="CE45" s="66">
        <f>IFERROR(MROUND((CD45+(CD45*(IF(Grunnbeløpstabell!$G$1&lt;&gt;"Egendefinert årlig prisstigning",ATF!$S$13,VLOOKUP($CE$1,Grunnbeløpstabell!$A$2:$L$128,3,FALSE))/100)))/100,1)*100,0)</f>
        <v>3366300</v>
      </c>
      <c r="CF45" s="66">
        <f>IFERROR(MROUND((CE45+(CE45*(IF(Grunnbeløpstabell!$G$1&lt;&gt;"Egendefinert årlig prisstigning",ATF!$S$13,VLOOKUP($CF$1,Grunnbeløpstabell!$A$2:$L$128,3,FALSE))/100)))/100,1)*100,0)</f>
        <v>3473000</v>
      </c>
      <c r="CG45" s="66">
        <f>IFERROR(MROUND((CF45+(CF45*(IF(Grunnbeløpstabell!$G$1&lt;&gt;"Egendefinert årlig prisstigning",ATF!$S$13,VLOOKUP($CG$1,Grunnbeløpstabell!$A$2:$L$128,3,FALSE))/100)))/100,1)*100,0)</f>
        <v>3583100</v>
      </c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</row>
    <row r="46" spans="1:147">
      <c r="A46" s="159">
        <v>63</v>
      </c>
      <c r="B46" s="160">
        <v>404500</v>
      </c>
      <c r="C46" s="215">
        <v>414500</v>
      </c>
      <c r="D46" s="160">
        <v>414500</v>
      </c>
      <c r="E46" s="215">
        <v>414500</v>
      </c>
      <c r="F46" s="160">
        <v>421700</v>
      </c>
      <c r="G46" s="215">
        <v>434800</v>
      </c>
      <c r="H46" s="160">
        <v>434800</v>
      </c>
      <c r="I46" s="215">
        <v>446100</v>
      </c>
      <c r="J46" s="160">
        <v>446100</v>
      </c>
      <c r="K46" s="215">
        <v>459300</v>
      </c>
      <c r="L46" s="160">
        <v>465500</v>
      </c>
      <c r="M46" s="215">
        <v>487100</v>
      </c>
      <c r="N46" s="160">
        <v>490400</v>
      </c>
      <c r="O46" s="215">
        <v>500700</v>
      </c>
      <c r="P46" s="160">
        <v>509300</v>
      </c>
      <c r="Q46" s="215">
        <v>523100</v>
      </c>
      <c r="R46" s="160">
        <v>528700</v>
      </c>
      <c r="S46" s="215">
        <v>539200</v>
      </c>
      <c r="T46" s="160">
        <v>540200</v>
      </c>
      <c r="U46" s="215">
        <v>546400</v>
      </c>
      <c r="V46" s="160">
        <v>548200</v>
      </c>
      <c r="W46" s="215">
        <v>555100</v>
      </c>
      <c r="X46" s="160">
        <v>563700</v>
      </c>
      <c r="Y46" s="215">
        <v>566700</v>
      </c>
      <c r="Z46" s="160">
        <v>574700</v>
      </c>
      <c r="AA46" s="215">
        <v>584700</v>
      </c>
      <c r="AB46" s="160">
        <v>615700</v>
      </c>
      <c r="AC46" s="66">
        <f>IFERROR(MROUND((AB46+(AB46*(IF(Grunnbeløpstabell!$G$1&lt;&gt;"Egendefinert årlig prisstigning",ATF!$S$13,VLOOKUP($AC$1,Grunnbeløpstabell!$A$2:$L$128,3,FALSE))/100)))/100,1)*100,0)</f>
        <v>635200</v>
      </c>
      <c r="AD46" s="66">
        <f>IFERROR(MROUND((AC46+(AC46*(IF(Grunnbeløpstabell!$G$1&lt;&gt;"Egendefinert årlig prisstigning",ATF!$S$13,VLOOKUP($AD$1,Grunnbeløpstabell!$A$2:$L$128,3,FALSE))/100)))/100,1)*100,0)</f>
        <v>655300</v>
      </c>
      <c r="AE46" s="66">
        <f>IFERROR(MROUND((AD46+(AD46*(IF(Grunnbeløpstabell!$G$1&lt;&gt;"Egendefinert årlig prisstigning",ATF!$S$13,VLOOKUP($AE$1,Grunnbeløpstabell!$A$2:$L$128,3,FALSE))/100)))/100,1)*100,0)</f>
        <v>676100</v>
      </c>
      <c r="AF46" s="66">
        <f>IFERROR(MROUND((AE46+(AE46*(IF(Grunnbeløpstabell!$G$1&lt;&gt;"Egendefinert årlig prisstigning",ATF!$S$13,VLOOKUP($AF$1,Grunnbeløpstabell!$A$2:$L$128,3,FALSE))/100)))/100,1)*100,0)</f>
        <v>697500</v>
      </c>
      <c r="AG46" s="66">
        <f>IFERROR(MROUND((AF46+(AF46*(IF(Grunnbeløpstabell!$G$1&lt;&gt;"Egendefinert årlig prisstigning",ATF!$S$13,VLOOKUP($AG$1,Grunnbeløpstabell!$A$2:$L$128,3,FALSE))/100)))/100,1)*100,0)</f>
        <v>719600</v>
      </c>
      <c r="AH46" s="66">
        <f>IFERROR(MROUND((AG46+(AG46*(IF(Grunnbeløpstabell!$G$1&lt;&gt;"Egendefinert årlig prisstigning",ATF!$S$13,VLOOKUP($AH$1,Grunnbeløpstabell!$A$2:$L$128,3,FALSE))/100)))/100,1)*100,0)</f>
        <v>742400</v>
      </c>
      <c r="AI46" s="66">
        <f>IFERROR(MROUND((AH46+(AH46*(IF(Grunnbeløpstabell!$G$1&lt;&gt;"Egendefinert årlig prisstigning",ATF!$S$13,VLOOKUP($AI$1,Grunnbeløpstabell!$A$2:$L$128,3,FALSE))/100)))/100,1)*100,0)</f>
        <v>765900</v>
      </c>
      <c r="AJ46" s="66">
        <f>IFERROR(MROUND((AI46+(AI46*(IF(Grunnbeløpstabell!$G$1&lt;&gt;"Egendefinert årlig prisstigning",ATF!$S$13,VLOOKUP($AJ$1,Grunnbeløpstabell!$A$2:$L$128,3,FALSE))/100)))/100,1)*100,0)</f>
        <v>790200</v>
      </c>
      <c r="AK46" s="66">
        <f>IFERROR(MROUND((AJ46+(AJ46*(IF(Grunnbeløpstabell!$G$1&lt;&gt;"Egendefinert årlig prisstigning",ATF!$S$13,VLOOKUP($AK$1,Grunnbeløpstabell!$A$2:$L$128,3,FALSE))/100)))/100,1)*100,0)</f>
        <v>815200</v>
      </c>
      <c r="AL46" s="66">
        <f>IFERROR(MROUND((AK46+(AK46*(IF(Grunnbeløpstabell!$G$1&lt;&gt;"Egendefinert årlig prisstigning",ATF!$S$13,VLOOKUP($AL$1,Grunnbeløpstabell!$A$2:$L$128,3,FALSE))/100)))/100,1)*100,0)</f>
        <v>841000</v>
      </c>
      <c r="AM46" s="66">
        <f>IFERROR(MROUND((AL46+(AL46*(IF(Grunnbeløpstabell!$G$1&lt;&gt;"Egendefinert årlig prisstigning",ATF!$S$13,VLOOKUP($AM$1,Grunnbeløpstabell!$A$2:$L$128,3,FALSE))/100)))/100,1)*100,0)</f>
        <v>867700</v>
      </c>
      <c r="AN46" s="66">
        <f>IFERROR(MROUND((AM46+(AM46*(IF(Grunnbeløpstabell!$G$1&lt;&gt;"Egendefinert årlig prisstigning",ATF!$S$13,VLOOKUP($AN$1,Grunnbeløpstabell!$A$2:$L$128,3,FALSE))/100)))/100,1)*100,0)</f>
        <v>895200</v>
      </c>
      <c r="AO46" s="66">
        <f>IFERROR(MROUND((AN46+(AN46*(IF(Grunnbeløpstabell!$G$1&lt;&gt;"Egendefinert årlig prisstigning",ATF!$S$13,VLOOKUP($AO$1,Grunnbeløpstabell!$A$2:$L$128,3,FALSE))/100)))/100,1)*100,0)</f>
        <v>923600</v>
      </c>
      <c r="AP46" s="66">
        <f>IFERROR(MROUND((AO46+(AO46*(IF(Grunnbeløpstabell!$G$1&lt;&gt;"Egendefinert årlig prisstigning",ATF!$S$13,VLOOKUP($AP$1,Grunnbeløpstabell!$A$2:$L$128,3,FALSE))/100)))/100,1)*100,0)</f>
        <v>952900</v>
      </c>
      <c r="AQ46" s="66">
        <f>IFERROR(MROUND((AP46+(AP46*(IF(Grunnbeløpstabell!$G$1&lt;&gt;"Egendefinert årlig prisstigning",ATF!$S$13,VLOOKUP($AQ$1,Grunnbeløpstabell!$A$2:$L$128,3,FALSE))/100)))/100,1)*100,0)</f>
        <v>983100</v>
      </c>
      <c r="AR46" s="66">
        <f>IFERROR(MROUND((AQ46+(AQ46*(IF(Grunnbeløpstabell!$G$1&lt;&gt;"Egendefinert årlig prisstigning",ATF!$S$13,VLOOKUP($AR$1,Grunnbeløpstabell!$A$2:$L$128,3,FALSE))/100)))/100,1)*100,0)</f>
        <v>1014300</v>
      </c>
      <c r="AS46" s="66">
        <f>IFERROR(MROUND((AR46+(AR46*(IF(Grunnbeløpstabell!$G$1&lt;&gt;"Egendefinert årlig prisstigning",ATF!$S$13,VLOOKUP($AS$1,Grunnbeløpstabell!$A$2:$L$128,3,FALSE))/100)))/100,1)*100,0)</f>
        <v>1046500</v>
      </c>
      <c r="AT46" s="66">
        <f>IFERROR(MROUND((AS46+(AS46*(IF(Grunnbeløpstabell!$G$1&lt;&gt;"Egendefinert årlig prisstigning",ATF!$S$13,VLOOKUP($AT$1,Grunnbeløpstabell!$A$2:$L$128,3,FALSE))/100)))/100,1)*100,0)</f>
        <v>1079700</v>
      </c>
      <c r="AU46" s="66">
        <f>IFERROR(MROUND((AT46+(AT46*(IF(Grunnbeløpstabell!$G$1&lt;&gt;"Egendefinert årlig prisstigning",ATF!$S$13,VLOOKUP($AU$1,Grunnbeløpstabell!$A$2:$L$128,3,FALSE))/100)))/100,1)*100,0)</f>
        <v>1113900</v>
      </c>
      <c r="AV46" s="66">
        <f>IFERROR(MROUND((AU46+(AU46*(IF(Grunnbeløpstabell!$G$1&lt;&gt;"Egendefinert årlig prisstigning",ATF!$S$13,VLOOKUP($AV$1,Grunnbeløpstabell!$A$2:$L$128,3,FALSE))/100)))/100,1)*100,0)</f>
        <v>1149200</v>
      </c>
      <c r="AW46" s="66">
        <f>IFERROR(MROUND((AV46+(AV46*(IF(Grunnbeløpstabell!$G$1&lt;&gt;"Egendefinert årlig prisstigning",ATF!$S$13,VLOOKUP($AW$1,Grunnbeløpstabell!$A$2:$L$128,3,FALSE))/100)))/100,1)*100,0)</f>
        <v>1185600</v>
      </c>
      <c r="AX46" s="66">
        <f>IFERROR(MROUND((AW46+(AW46*(IF(Grunnbeløpstabell!$G$1&lt;&gt;"Egendefinert årlig prisstigning",ATF!$S$13,VLOOKUP($AX$1,Grunnbeløpstabell!$A$2:$L$128,3,FALSE))/100)))/100,1)*100,0)</f>
        <v>1223200</v>
      </c>
      <c r="AY46" s="66">
        <f>IFERROR(MROUND((AX46+(AX46*(IF(Grunnbeløpstabell!$G$1&lt;&gt;"Egendefinert årlig prisstigning",ATF!$S$13,VLOOKUP($AY$1,Grunnbeløpstabell!$A$2:$L$128,3,FALSE))/100)))/100,1)*100,0)</f>
        <v>1262000</v>
      </c>
      <c r="AZ46" s="66">
        <f>IFERROR(MROUND((AY46+(AY46*(IF(Grunnbeløpstabell!$G$1&lt;&gt;"Egendefinert årlig prisstigning",ATF!$S$13,VLOOKUP($AZ$1,Grunnbeløpstabell!$A$2:$L$128,3,FALSE))/100)))/100,1)*100,0)</f>
        <v>1302000</v>
      </c>
      <c r="BA46" s="66">
        <f>IFERROR(MROUND((AZ46+(AZ46*(IF(Grunnbeløpstabell!$G$1&lt;&gt;"Egendefinert årlig prisstigning",ATF!$S$13,VLOOKUP($BA$1,Grunnbeløpstabell!$A$2:$L$128,3,FALSE))/100)))/100,1)*100,0)</f>
        <v>1343300</v>
      </c>
      <c r="BB46" s="66">
        <f>IFERROR(MROUND((BA46+(BA46*(IF(Grunnbeløpstabell!$G$1&lt;&gt;"Egendefinert årlig prisstigning",ATF!$S$13,VLOOKUP($BB$1,Grunnbeløpstabell!$A$2:$L$128,3,FALSE))/100)))/100,1)*100,0)</f>
        <v>1385900</v>
      </c>
      <c r="BC46" s="66">
        <f>IFERROR(MROUND((BB46+(BB46*(IF(Grunnbeløpstabell!$G$1&lt;&gt;"Egendefinert årlig prisstigning",ATF!$S$13,VLOOKUP($BC$1,Grunnbeløpstabell!$A$2:$L$128,3,FALSE))/100)))/100,1)*100,0)</f>
        <v>1429800</v>
      </c>
      <c r="BD46" s="66">
        <f>IFERROR(MROUND((BC46+(BC46*(IF(Grunnbeløpstabell!$G$1&lt;&gt;"Egendefinert årlig prisstigning",ATF!$S$13,VLOOKUP($BD$1,Grunnbeløpstabell!$A$2:$L$128,3,FALSE))/100)))/100,1)*100,0)</f>
        <v>1475100</v>
      </c>
      <c r="BE46" s="66">
        <f>IFERROR(MROUND((BD46+(BD46*(IF(Grunnbeløpstabell!$G$1&lt;&gt;"Egendefinert årlig prisstigning",ATF!$S$13,VLOOKUP($BE$1,Grunnbeløpstabell!$A$2:$L$128,3,FALSE))/100)))/100,1)*100,0)</f>
        <v>1521900</v>
      </c>
      <c r="BF46" s="66">
        <f>IFERROR(MROUND((BE46+(BE46*(IF(Grunnbeløpstabell!$G$1&lt;&gt;"Egendefinert årlig prisstigning",ATF!$S$13,VLOOKUP($BF$1,Grunnbeløpstabell!$A$2:$L$128,3,FALSE))/100)))/100,1)*100,0)</f>
        <v>1570100</v>
      </c>
      <c r="BG46" s="66">
        <f>IFERROR(MROUND((BF46+(BF46*(IF(Grunnbeløpstabell!$G$1&lt;&gt;"Egendefinert årlig prisstigning",ATF!$S$13,VLOOKUP($BG$1,Grunnbeløpstabell!$A$2:$L$128,3,FALSE))/100)))/100,1)*100,0)</f>
        <v>1619900</v>
      </c>
      <c r="BH46" s="66">
        <f>IFERROR(MROUND((BG46+(BG46*(IF(Grunnbeløpstabell!$G$1&lt;&gt;"Egendefinert årlig prisstigning",ATF!$S$13,VLOOKUP($BH$1,Grunnbeløpstabell!$A$2:$L$128,3,FALSE))/100)))/100,1)*100,0)</f>
        <v>1671300</v>
      </c>
      <c r="BI46" s="66">
        <f>IFERROR(MROUND((BH46+(BH46*(IF(Grunnbeløpstabell!$G$1&lt;&gt;"Egendefinert årlig prisstigning",ATF!$S$13,VLOOKUP($BI$1,Grunnbeløpstabell!$A$2:$L$128,3,FALSE))/100)))/100,1)*100,0)</f>
        <v>1724300</v>
      </c>
      <c r="BJ46" s="66">
        <f>IFERROR(MROUND((BI46+(BI46*(IF(Grunnbeløpstabell!$G$1&lt;&gt;"Egendefinert årlig prisstigning",ATF!$S$13,VLOOKUP($BJ$1,Grunnbeløpstabell!$A$2:$L$128,3,FALSE))/100)))/100,1)*100,0)</f>
        <v>1779000</v>
      </c>
      <c r="BK46" s="66">
        <f>IFERROR(MROUND((BJ46+(BJ46*(IF(Grunnbeløpstabell!$G$1&lt;&gt;"Egendefinert årlig prisstigning",ATF!$S$13,VLOOKUP($BK$1,Grunnbeløpstabell!$A$2:$L$128,3,FALSE))/100)))/100,1)*100,0)</f>
        <v>1835400</v>
      </c>
      <c r="BL46" s="66">
        <f>IFERROR(MROUND((BK46+(BK46*(IF(Grunnbeløpstabell!$G$1&lt;&gt;"Egendefinert årlig prisstigning",ATF!$S$13,VLOOKUP($BL$1,Grunnbeløpstabell!$A$2:$L$128,3,FALSE))/100)))/100,1)*100,0)</f>
        <v>1893600</v>
      </c>
      <c r="BM46" s="66">
        <f>IFERROR(MROUND((BL46+(BL46*(IF(Grunnbeløpstabell!$G$1&lt;&gt;"Egendefinert årlig prisstigning",ATF!$S$13,VLOOKUP($BM$1,Grunnbeløpstabell!$A$2:$L$128,3,FALSE))/100)))/100,1)*100,0)</f>
        <v>1953600</v>
      </c>
      <c r="BN46" s="66">
        <f>IFERROR(MROUND((BM46+(BM46*(IF(Grunnbeløpstabell!$G$1&lt;&gt;"Egendefinert årlig prisstigning",ATF!$S$13,VLOOKUP($BN$1,Grunnbeløpstabell!$A$2:$L$128,3,FALSE))/100)))/100,1)*100,0)</f>
        <v>2015500</v>
      </c>
      <c r="BO46" s="66">
        <f>IFERROR(MROUND((BN46+(BN46*(IF(Grunnbeløpstabell!$G$1&lt;&gt;"Egendefinert årlig prisstigning",ATF!$S$13,VLOOKUP($BO$1,Grunnbeløpstabell!$A$2:$L$128,3,FALSE))/100)))/100,1)*100,0)</f>
        <v>2079400</v>
      </c>
      <c r="BP46" s="66">
        <f>IFERROR(MROUND((BO46+(BO46*(IF(Grunnbeløpstabell!$G$1&lt;&gt;"Egendefinert årlig prisstigning",ATF!$S$13,VLOOKUP($BP$1,Grunnbeløpstabell!$A$2:$L$128,3,FALSE))/100)))/100,1)*100,0)</f>
        <v>2145300</v>
      </c>
      <c r="BQ46" s="66">
        <f>IFERROR(MROUND((BP46+(BP46*(IF(Grunnbeløpstabell!$G$1&lt;&gt;"Egendefinert årlig prisstigning",ATF!$S$13,VLOOKUP($BQ$1,Grunnbeløpstabell!$A$2:$L$128,3,FALSE))/100)))/100,1)*100,0)</f>
        <v>2213300</v>
      </c>
      <c r="BR46" s="66">
        <f>IFERROR(MROUND((BQ46+(BQ46*(IF(Grunnbeløpstabell!$G$1&lt;&gt;"Egendefinert årlig prisstigning",ATF!$S$13,VLOOKUP($BR$1,Grunnbeløpstabell!$A$2:$L$128,3,FALSE))/100)))/100,1)*100,0)</f>
        <v>2283500</v>
      </c>
      <c r="BS46" s="66">
        <f>IFERROR(MROUND((BR46+(BR46*(IF(Grunnbeløpstabell!$G$1&lt;&gt;"Egendefinert årlig prisstigning",ATF!$S$13,VLOOKUP($BS$1,Grunnbeløpstabell!$A$2:$L$128,3,FALSE))/100)))/100,1)*100,0)</f>
        <v>2355900</v>
      </c>
      <c r="BT46" s="66">
        <f>IFERROR(MROUND((BS46+(BS46*(IF(Grunnbeløpstabell!$G$1&lt;&gt;"Egendefinert årlig prisstigning",ATF!$S$13,VLOOKUP($BT$1,Grunnbeløpstabell!$A$2:$L$128,3,FALSE))/100)))/100,1)*100,0)</f>
        <v>2430600</v>
      </c>
      <c r="BU46" s="66">
        <f>IFERROR(MROUND((BT46+(BT46*(IF(Grunnbeløpstabell!$G$1&lt;&gt;"Egendefinert årlig prisstigning",ATF!$S$13,VLOOKUP($BU$1,Grunnbeløpstabell!$A$2:$L$128,3,FALSE))/100)))/100,1)*100,0)</f>
        <v>2507700</v>
      </c>
      <c r="BV46" s="66">
        <f>IFERROR(MROUND((BU46+(BU46*(IF(Grunnbeløpstabell!$G$1&lt;&gt;"Egendefinert årlig prisstigning",ATF!$S$13,VLOOKUP($BV$1,Grunnbeløpstabell!$A$2:$L$128,3,FALSE))/100)))/100,1)*100,0)</f>
        <v>2587200</v>
      </c>
      <c r="BW46" s="66">
        <f>IFERROR(MROUND((BV46+(BV46*(IF(Grunnbeløpstabell!$G$1&lt;&gt;"Egendefinert årlig prisstigning",ATF!$S$13,VLOOKUP($BW$1,Grunnbeløpstabell!$A$2:$L$128,3,FALSE))/100)))/100,1)*100,0)</f>
        <v>2669200</v>
      </c>
      <c r="BX46" s="66">
        <f>IFERROR(MROUND((BW46+(BW46*(IF(Grunnbeløpstabell!$G$1&lt;&gt;"Egendefinert årlig prisstigning",ATF!$S$13,VLOOKUP($BX$1,Grunnbeløpstabell!$A$2:$L$128,3,FALSE))/100)))/100,1)*100,0)</f>
        <v>2753800</v>
      </c>
      <c r="BY46" s="66">
        <f>IFERROR(MROUND((BX46+(BX46*(IF(Grunnbeløpstabell!$G$1&lt;&gt;"Egendefinert årlig prisstigning",ATF!$S$13,VLOOKUP($BY$1,Grunnbeløpstabell!$A$2:$L$128,3,FALSE))/100)))/100,1)*100,0)</f>
        <v>2841100</v>
      </c>
      <c r="BZ46" s="66">
        <f>IFERROR(MROUND((BY46+(BY46*(IF(Grunnbeløpstabell!$G$1&lt;&gt;"Egendefinert årlig prisstigning",ATF!$S$13,VLOOKUP($BZ$1,Grunnbeløpstabell!$A$2:$L$128,3,FALSE))/100)))/100,1)*100,0)</f>
        <v>2931200</v>
      </c>
      <c r="CA46" s="66">
        <f>IFERROR(MROUND((BZ46+(BZ46*(IF(Grunnbeløpstabell!$G$1&lt;&gt;"Egendefinert årlig prisstigning",ATF!$S$13,VLOOKUP($CA$1,Grunnbeløpstabell!$A$2:$L$128,3,FALSE))/100)))/100,1)*100,0)</f>
        <v>3024100</v>
      </c>
      <c r="CB46" s="66">
        <f>IFERROR(MROUND((CA46+(CA46*(IF(Grunnbeløpstabell!$G$1&lt;&gt;"Egendefinert årlig prisstigning",ATF!$S$13,VLOOKUP($CB$1,Grunnbeløpstabell!$A$2:$L$128,3,FALSE))/100)))/100,1)*100,0)</f>
        <v>3120000</v>
      </c>
      <c r="CC46" s="66">
        <f>IFERROR(MROUND((CB46+(CB46*(IF(Grunnbeløpstabell!$G$1&lt;&gt;"Egendefinert årlig prisstigning",ATF!$S$13,VLOOKUP($CC$1,Grunnbeløpstabell!$A$2:$L$128,3,FALSE))/100)))/100,1)*100,0)</f>
        <v>3218900</v>
      </c>
      <c r="CD46" s="66">
        <f>IFERROR(MROUND((CC46+(CC46*(IF(Grunnbeløpstabell!$G$1&lt;&gt;"Egendefinert årlig prisstigning",ATF!$S$13,VLOOKUP($CD$1,Grunnbeløpstabell!$A$2:$L$128,3,FALSE))/100)))/100,1)*100,0)</f>
        <v>3320900</v>
      </c>
      <c r="CE46" s="66">
        <f>IFERROR(MROUND((CD46+(CD46*(IF(Grunnbeløpstabell!$G$1&lt;&gt;"Egendefinert årlig prisstigning",ATF!$S$13,VLOOKUP($CE$1,Grunnbeløpstabell!$A$2:$L$128,3,FALSE))/100)))/100,1)*100,0)</f>
        <v>3426200</v>
      </c>
      <c r="CF46" s="66">
        <f>IFERROR(MROUND((CE46+(CE46*(IF(Grunnbeløpstabell!$G$1&lt;&gt;"Egendefinert årlig prisstigning",ATF!$S$13,VLOOKUP($CF$1,Grunnbeløpstabell!$A$2:$L$128,3,FALSE))/100)))/100,1)*100,0)</f>
        <v>3534800</v>
      </c>
      <c r="CG46" s="66">
        <f>IFERROR(MROUND((CF46+(CF46*(IF(Grunnbeløpstabell!$G$1&lt;&gt;"Egendefinert årlig prisstigning",ATF!$S$13,VLOOKUP($CG$1,Grunnbeløpstabell!$A$2:$L$128,3,FALSE))/100)))/100,1)*100,0)</f>
        <v>3646900</v>
      </c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</row>
    <row r="47" spans="1:147">
      <c r="A47" s="159">
        <v>64</v>
      </c>
      <c r="B47" s="160">
        <v>412500</v>
      </c>
      <c r="C47" s="215">
        <v>422500</v>
      </c>
      <c r="D47" s="160">
        <v>422500</v>
      </c>
      <c r="E47" s="215">
        <v>422500</v>
      </c>
      <c r="F47" s="160">
        <v>429700</v>
      </c>
      <c r="G47" s="215">
        <v>443000</v>
      </c>
      <c r="H47" s="160">
        <v>443000</v>
      </c>
      <c r="I47" s="215">
        <v>454500</v>
      </c>
      <c r="J47" s="160">
        <v>454500</v>
      </c>
      <c r="K47" s="215">
        <v>467900</v>
      </c>
      <c r="L47" s="160">
        <v>474200</v>
      </c>
      <c r="M47" s="215">
        <v>496300</v>
      </c>
      <c r="N47" s="160">
        <v>499700</v>
      </c>
      <c r="O47" s="215">
        <v>510200</v>
      </c>
      <c r="P47" s="160">
        <v>519000</v>
      </c>
      <c r="Q47" s="215">
        <v>533000</v>
      </c>
      <c r="R47" s="160">
        <v>538700</v>
      </c>
      <c r="S47" s="215">
        <v>549400</v>
      </c>
      <c r="T47" s="160">
        <v>550400</v>
      </c>
      <c r="U47" s="215">
        <v>556700</v>
      </c>
      <c r="V47" s="160">
        <v>558500</v>
      </c>
      <c r="W47" s="215">
        <v>565500</v>
      </c>
      <c r="X47" s="160">
        <v>573100</v>
      </c>
      <c r="Y47" s="215">
        <v>575600</v>
      </c>
      <c r="Z47" s="160">
        <v>583500</v>
      </c>
      <c r="AA47" s="215">
        <v>593500</v>
      </c>
      <c r="AB47" s="160">
        <v>624500</v>
      </c>
      <c r="AC47" s="66">
        <f>IFERROR(MROUND((AB47+(AB47*(IF(Grunnbeløpstabell!$G$1&lt;&gt;"Egendefinert årlig prisstigning",ATF!$S$13,VLOOKUP($AC$1,Grunnbeløpstabell!$A$2:$L$128,3,FALSE))/100)))/100,1)*100,0)</f>
        <v>644300</v>
      </c>
      <c r="AD47" s="66">
        <f>IFERROR(MROUND((AC47+(AC47*(IF(Grunnbeløpstabell!$G$1&lt;&gt;"Egendefinert årlig prisstigning",ATF!$S$13,VLOOKUP($AD$1,Grunnbeløpstabell!$A$2:$L$128,3,FALSE))/100)))/100,1)*100,0)</f>
        <v>664700</v>
      </c>
      <c r="AE47" s="66">
        <f>IFERROR(MROUND((AD47+(AD47*(IF(Grunnbeløpstabell!$G$1&lt;&gt;"Egendefinert årlig prisstigning",ATF!$S$13,VLOOKUP($AE$1,Grunnbeløpstabell!$A$2:$L$128,3,FALSE))/100)))/100,1)*100,0)</f>
        <v>685800</v>
      </c>
      <c r="AF47" s="66">
        <f>IFERROR(MROUND((AE47+(AE47*(IF(Grunnbeløpstabell!$G$1&lt;&gt;"Egendefinert årlig prisstigning",ATF!$S$13,VLOOKUP($AF$1,Grunnbeløpstabell!$A$2:$L$128,3,FALSE))/100)))/100,1)*100,0)</f>
        <v>707500</v>
      </c>
      <c r="AG47" s="66">
        <f>IFERROR(MROUND((AF47+(AF47*(IF(Grunnbeløpstabell!$G$1&lt;&gt;"Egendefinert årlig prisstigning",ATF!$S$13,VLOOKUP($AG$1,Grunnbeløpstabell!$A$2:$L$128,3,FALSE))/100)))/100,1)*100,0)</f>
        <v>729900</v>
      </c>
      <c r="AH47" s="66">
        <f>IFERROR(MROUND((AG47+(AG47*(IF(Grunnbeløpstabell!$G$1&lt;&gt;"Egendefinert årlig prisstigning",ATF!$S$13,VLOOKUP($AH$1,Grunnbeløpstabell!$A$2:$L$128,3,FALSE))/100)))/100,1)*100,0)</f>
        <v>753000</v>
      </c>
      <c r="AI47" s="66">
        <f>IFERROR(MROUND((AH47+(AH47*(IF(Grunnbeløpstabell!$G$1&lt;&gt;"Egendefinert årlig prisstigning",ATF!$S$13,VLOOKUP($AI$1,Grunnbeløpstabell!$A$2:$L$128,3,FALSE))/100)))/100,1)*100,0)</f>
        <v>776900</v>
      </c>
      <c r="AJ47" s="66">
        <f>IFERROR(MROUND((AI47+(AI47*(IF(Grunnbeløpstabell!$G$1&lt;&gt;"Egendefinert årlig prisstigning",ATF!$S$13,VLOOKUP($AJ$1,Grunnbeløpstabell!$A$2:$L$128,3,FALSE))/100)))/100,1)*100,0)</f>
        <v>801500</v>
      </c>
      <c r="AK47" s="66">
        <f>IFERROR(MROUND((AJ47+(AJ47*(IF(Grunnbeløpstabell!$G$1&lt;&gt;"Egendefinert årlig prisstigning",ATF!$S$13,VLOOKUP($AK$1,Grunnbeløpstabell!$A$2:$L$128,3,FALSE))/100)))/100,1)*100,0)</f>
        <v>826900</v>
      </c>
      <c r="AL47" s="66">
        <f>IFERROR(MROUND((AK47+(AK47*(IF(Grunnbeløpstabell!$G$1&lt;&gt;"Egendefinert årlig prisstigning",ATF!$S$13,VLOOKUP($AL$1,Grunnbeløpstabell!$A$2:$L$128,3,FALSE))/100)))/100,1)*100,0)</f>
        <v>853100</v>
      </c>
      <c r="AM47" s="66">
        <f>IFERROR(MROUND((AL47+(AL47*(IF(Grunnbeløpstabell!$G$1&lt;&gt;"Egendefinert årlig prisstigning",ATF!$S$13,VLOOKUP($AM$1,Grunnbeløpstabell!$A$2:$L$128,3,FALSE))/100)))/100,1)*100,0)</f>
        <v>880100</v>
      </c>
      <c r="AN47" s="66">
        <f>IFERROR(MROUND((AM47+(AM47*(IF(Grunnbeløpstabell!$G$1&lt;&gt;"Egendefinert årlig prisstigning",ATF!$S$13,VLOOKUP($AN$1,Grunnbeløpstabell!$A$2:$L$128,3,FALSE))/100)))/100,1)*100,0)</f>
        <v>908000</v>
      </c>
      <c r="AO47" s="66">
        <f>IFERROR(MROUND((AN47+(AN47*(IF(Grunnbeløpstabell!$G$1&lt;&gt;"Egendefinert årlig prisstigning",ATF!$S$13,VLOOKUP($AO$1,Grunnbeløpstabell!$A$2:$L$128,3,FALSE))/100)))/100,1)*100,0)</f>
        <v>936800</v>
      </c>
      <c r="AP47" s="66">
        <f>IFERROR(MROUND((AO47+(AO47*(IF(Grunnbeløpstabell!$G$1&lt;&gt;"Egendefinert årlig prisstigning",ATF!$S$13,VLOOKUP($AP$1,Grunnbeløpstabell!$A$2:$L$128,3,FALSE))/100)))/100,1)*100,0)</f>
        <v>966500</v>
      </c>
      <c r="AQ47" s="66">
        <f>IFERROR(MROUND((AP47+(AP47*(IF(Grunnbeløpstabell!$G$1&lt;&gt;"Egendefinert årlig prisstigning",ATF!$S$13,VLOOKUP($AQ$1,Grunnbeløpstabell!$A$2:$L$128,3,FALSE))/100)))/100,1)*100,0)</f>
        <v>997100</v>
      </c>
      <c r="AR47" s="66">
        <f>IFERROR(MROUND((AQ47+(AQ47*(IF(Grunnbeløpstabell!$G$1&lt;&gt;"Egendefinert årlig prisstigning",ATF!$S$13,VLOOKUP($AR$1,Grunnbeløpstabell!$A$2:$L$128,3,FALSE))/100)))/100,1)*100,0)</f>
        <v>1028700</v>
      </c>
      <c r="AS47" s="66">
        <f>IFERROR(MROUND((AR47+(AR47*(IF(Grunnbeløpstabell!$G$1&lt;&gt;"Egendefinert årlig prisstigning",ATF!$S$13,VLOOKUP($AS$1,Grunnbeløpstabell!$A$2:$L$128,3,FALSE))/100)))/100,1)*100,0)</f>
        <v>1061300</v>
      </c>
      <c r="AT47" s="66">
        <f>IFERROR(MROUND((AS47+(AS47*(IF(Grunnbeløpstabell!$G$1&lt;&gt;"Egendefinert årlig prisstigning",ATF!$S$13,VLOOKUP($AT$1,Grunnbeløpstabell!$A$2:$L$128,3,FALSE))/100)))/100,1)*100,0)</f>
        <v>1094900</v>
      </c>
      <c r="AU47" s="66">
        <f>IFERROR(MROUND((AT47+(AT47*(IF(Grunnbeløpstabell!$G$1&lt;&gt;"Egendefinert årlig prisstigning",ATF!$S$13,VLOOKUP($AU$1,Grunnbeløpstabell!$A$2:$L$128,3,FALSE))/100)))/100,1)*100,0)</f>
        <v>1129600</v>
      </c>
      <c r="AV47" s="66">
        <f>IFERROR(MROUND((AU47+(AU47*(IF(Grunnbeløpstabell!$G$1&lt;&gt;"Egendefinert årlig prisstigning",ATF!$S$13,VLOOKUP($AV$1,Grunnbeløpstabell!$A$2:$L$128,3,FALSE))/100)))/100,1)*100,0)</f>
        <v>1165400</v>
      </c>
      <c r="AW47" s="66">
        <f>IFERROR(MROUND((AV47+(AV47*(IF(Grunnbeløpstabell!$G$1&lt;&gt;"Egendefinert årlig prisstigning",ATF!$S$13,VLOOKUP($AW$1,Grunnbeløpstabell!$A$2:$L$128,3,FALSE))/100)))/100,1)*100,0)</f>
        <v>1202300</v>
      </c>
      <c r="AX47" s="66">
        <f>IFERROR(MROUND((AW47+(AW47*(IF(Grunnbeløpstabell!$G$1&lt;&gt;"Egendefinert årlig prisstigning",ATF!$S$13,VLOOKUP($AX$1,Grunnbeløpstabell!$A$2:$L$128,3,FALSE))/100)))/100,1)*100,0)</f>
        <v>1240400</v>
      </c>
      <c r="AY47" s="66">
        <f>IFERROR(MROUND((AX47+(AX47*(IF(Grunnbeløpstabell!$G$1&lt;&gt;"Egendefinert årlig prisstigning",ATF!$S$13,VLOOKUP($AY$1,Grunnbeløpstabell!$A$2:$L$128,3,FALSE))/100)))/100,1)*100,0)</f>
        <v>1279700</v>
      </c>
      <c r="AZ47" s="66">
        <f>IFERROR(MROUND((AY47+(AY47*(IF(Grunnbeløpstabell!$G$1&lt;&gt;"Egendefinert årlig prisstigning",ATF!$S$13,VLOOKUP($AZ$1,Grunnbeløpstabell!$A$2:$L$128,3,FALSE))/100)))/100,1)*100,0)</f>
        <v>1320300</v>
      </c>
      <c r="BA47" s="66">
        <f>IFERROR(MROUND((AZ47+(AZ47*(IF(Grunnbeløpstabell!$G$1&lt;&gt;"Egendefinert årlig prisstigning",ATF!$S$13,VLOOKUP($BA$1,Grunnbeløpstabell!$A$2:$L$128,3,FALSE))/100)))/100,1)*100,0)</f>
        <v>1362200</v>
      </c>
      <c r="BB47" s="66">
        <f>IFERROR(MROUND((BA47+(BA47*(IF(Grunnbeløpstabell!$G$1&lt;&gt;"Egendefinert årlig prisstigning",ATF!$S$13,VLOOKUP($BB$1,Grunnbeløpstabell!$A$2:$L$128,3,FALSE))/100)))/100,1)*100,0)</f>
        <v>1405400</v>
      </c>
      <c r="BC47" s="66">
        <f>IFERROR(MROUND((BB47+(BB47*(IF(Grunnbeløpstabell!$G$1&lt;&gt;"Egendefinert årlig prisstigning",ATF!$S$13,VLOOKUP($BC$1,Grunnbeløpstabell!$A$2:$L$128,3,FALSE))/100)))/100,1)*100,0)</f>
        <v>1450000</v>
      </c>
      <c r="BD47" s="66">
        <f>IFERROR(MROUND((BC47+(BC47*(IF(Grunnbeløpstabell!$G$1&lt;&gt;"Egendefinert årlig prisstigning",ATF!$S$13,VLOOKUP($BD$1,Grunnbeløpstabell!$A$2:$L$128,3,FALSE))/100)))/100,1)*100,0)</f>
        <v>1496000</v>
      </c>
      <c r="BE47" s="66">
        <f>IFERROR(MROUND((BD47+(BD47*(IF(Grunnbeløpstabell!$G$1&lt;&gt;"Egendefinert årlig prisstigning",ATF!$S$13,VLOOKUP($BE$1,Grunnbeløpstabell!$A$2:$L$128,3,FALSE))/100)))/100,1)*100,0)</f>
        <v>1543400</v>
      </c>
      <c r="BF47" s="66">
        <f>IFERROR(MROUND((BE47+(BE47*(IF(Grunnbeløpstabell!$G$1&lt;&gt;"Egendefinert årlig prisstigning",ATF!$S$13,VLOOKUP($BF$1,Grunnbeløpstabell!$A$2:$L$128,3,FALSE))/100)))/100,1)*100,0)</f>
        <v>1592300</v>
      </c>
      <c r="BG47" s="66">
        <f>IFERROR(MROUND((BF47+(BF47*(IF(Grunnbeløpstabell!$G$1&lt;&gt;"Egendefinert årlig prisstigning",ATF!$S$13,VLOOKUP($BG$1,Grunnbeløpstabell!$A$2:$L$128,3,FALSE))/100)))/100,1)*100,0)</f>
        <v>1642800</v>
      </c>
      <c r="BH47" s="66">
        <f>IFERROR(MROUND((BG47+(BG47*(IF(Grunnbeløpstabell!$G$1&lt;&gt;"Egendefinert årlig prisstigning",ATF!$S$13,VLOOKUP($BH$1,Grunnbeløpstabell!$A$2:$L$128,3,FALSE))/100)))/100,1)*100,0)</f>
        <v>1694900</v>
      </c>
      <c r="BI47" s="66">
        <f>IFERROR(MROUND((BH47+(BH47*(IF(Grunnbeløpstabell!$G$1&lt;&gt;"Egendefinert årlig prisstigning",ATF!$S$13,VLOOKUP($BI$1,Grunnbeløpstabell!$A$2:$L$128,3,FALSE))/100)))/100,1)*100,0)</f>
        <v>1748600</v>
      </c>
      <c r="BJ47" s="66">
        <f>IFERROR(MROUND((BI47+(BI47*(IF(Grunnbeløpstabell!$G$1&lt;&gt;"Egendefinert årlig prisstigning",ATF!$S$13,VLOOKUP($BJ$1,Grunnbeløpstabell!$A$2:$L$128,3,FALSE))/100)))/100,1)*100,0)</f>
        <v>1804000</v>
      </c>
      <c r="BK47" s="66">
        <f>IFERROR(MROUND((BJ47+(BJ47*(IF(Grunnbeløpstabell!$G$1&lt;&gt;"Egendefinert årlig prisstigning",ATF!$S$13,VLOOKUP($BK$1,Grunnbeløpstabell!$A$2:$L$128,3,FALSE))/100)))/100,1)*100,0)</f>
        <v>1861200</v>
      </c>
      <c r="BL47" s="66">
        <f>IFERROR(MROUND((BK47+(BK47*(IF(Grunnbeløpstabell!$G$1&lt;&gt;"Egendefinert årlig prisstigning",ATF!$S$13,VLOOKUP($BL$1,Grunnbeløpstabell!$A$2:$L$128,3,FALSE))/100)))/100,1)*100,0)</f>
        <v>1920200</v>
      </c>
      <c r="BM47" s="66">
        <f>IFERROR(MROUND((BL47+(BL47*(IF(Grunnbeløpstabell!$G$1&lt;&gt;"Egendefinert årlig prisstigning",ATF!$S$13,VLOOKUP($BM$1,Grunnbeløpstabell!$A$2:$L$128,3,FALSE))/100)))/100,1)*100,0)</f>
        <v>1981100</v>
      </c>
      <c r="BN47" s="66">
        <f>IFERROR(MROUND((BM47+(BM47*(IF(Grunnbeløpstabell!$G$1&lt;&gt;"Egendefinert årlig prisstigning",ATF!$S$13,VLOOKUP($BN$1,Grunnbeløpstabell!$A$2:$L$128,3,FALSE))/100)))/100,1)*100,0)</f>
        <v>2043900</v>
      </c>
      <c r="BO47" s="66">
        <f>IFERROR(MROUND((BN47+(BN47*(IF(Grunnbeløpstabell!$G$1&lt;&gt;"Egendefinert årlig prisstigning",ATF!$S$13,VLOOKUP($BO$1,Grunnbeløpstabell!$A$2:$L$128,3,FALSE))/100)))/100,1)*100,0)</f>
        <v>2108700</v>
      </c>
      <c r="BP47" s="66">
        <f>IFERROR(MROUND((BO47+(BO47*(IF(Grunnbeløpstabell!$G$1&lt;&gt;"Egendefinert årlig prisstigning",ATF!$S$13,VLOOKUP($BP$1,Grunnbeløpstabell!$A$2:$L$128,3,FALSE))/100)))/100,1)*100,0)</f>
        <v>2175500</v>
      </c>
      <c r="BQ47" s="66">
        <f>IFERROR(MROUND((BP47+(BP47*(IF(Grunnbeløpstabell!$G$1&lt;&gt;"Egendefinert årlig prisstigning",ATF!$S$13,VLOOKUP($BQ$1,Grunnbeløpstabell!$A$2:$L$128,3,FALSE))/100)))/100,1)*100,0)</f>
        <v>2244500</v>
      </c>
      <c r="BR47" s="66">
        <f>IFERROR(MROUND((BQ47+(BQ47*(IF(Grunnbeløpstabell!$G$1&lt;&gt;"Egendefinert årlig prisstigning",ATF!$S$13,VLOOKUP($BR$1,Grunnbeløpstabell!$A$2:$L$128,3,FALSE))/100)))/100,1)*100,0)</f>
        <v>2315700</v>
      </c>
      <c r="BS47" s="66">
        <f>IFERROR(MROUND((BR47+(BR47*(IF(Grunnbeløpstabell!$G$1&lt;&gt;"Egendefinert årlig prisstigning",ATF!$S$13,VLOOKUP($BS$1,Grunnbeløpstabell!$A$2:$L$128,3,FALSE))/100)))/100,1)*100,0)</f>
        <v>2389100</v>
      </c>
      <c r="BT47" s="66">
        <f>IFERROR(MROUND((BS47+(BS47*(IF(Grunnbeløpstabell!$G$1&lt;&gt;"Egendefinert årlig prisstigning",ATF!$S$13,VLOOKUP($BT$1,Grunnbeløpstabell!$A$2:$L$128,3,FALSE))/100)))/100,1)*100,0)</f>
        <v>2464800</v>
      </c>
      <c r="BU47" s="66">
        <f>IFERROR(MROUND((BT47+(BT47*(IF(Grunnbeløpstabell!$G$1&lt;&gt;"Egendefinert årlig prisstigning",ATF!$S$13,VLOOKUP($BU$1,Grunnbeløpstabell!$A$2:$L$128,3,FALSE))/100)))/100,1)*100,0)</f>
        <v>2542900</v>
      </c>
      <c r="BV47" s="66">
        <f>IFERROR(MROUND((BU47+(BU47*(IF(Grunnbeløpstabell!$G$1&lt;&gt;"Egendefinert årlig prisstigning",ATF!$S$13,VLOOKUP($BV$1,Grunnbeløpstabell!$A$2:$L$128,3,FALSE))/100)))/100,1)*100,0)</f>
        <v>2623500</v>
      </c>
      <c r="BW47" s="66">
        <f>IFERROR(MROUND((BV47+(BV47*(IF(Grunnbeløpstabell!$G$1&lt;&gt;"Egendefinert årlig prisstigning",ATF!$S$13,VLOOKUP($BW$1,Grunnbeløpstabell!$A$2:$L$128,3,FALSE))/100)))/100,1)*100,0)</f>
        <v>2706700</v>
      </c>
      <c r="BX47" s="66">
        <f>IFERROR(MROUND((BW47+(BW47*(IF(Grunnbeløpstabell!$G$1&lt;&gt;"Egendefinert årlig prisstigning",ATF!$S$13,VLOOKUP($BX$1,Grunnbeløpstabell!$A$2:$L$128,3,FALSE))/100)))/100,1)*100,0)</f>
        <v>2792500</v>
      </c>
      <c r="BY47" s="66">
        <f>IFERROR(MROUND((BX47+(BX47*(IF(Grunnbeløpstabell!$G$1&lt;&gt;"Egendefinert årlig prisstigning",ATF!$S$13,VLOOKUP($BY$1,Grunnbeløpstabell!$A$2:$L$128,3,FALSE))/100)))/100,1)*100,0)</f>
        <v>2881000</v>
      </c>
      <c r="BZ47" s="66">
        <f>IFERROR(MROUND((BY47+(BY47*(IF(Grunnbeløpstabell!$G$1&lt;&gt;"Egendefinert årlig prisstigning",ATF!$S$13,VLOOKUP($BZ$1,Grunnbeløpstabell!$A$2:$L$128,3,FALSE))/100)))/100,1)*100,0)</f>
        <v>2972300</v>
      </c>
      <c r="CA47" s="66">
        <f>IFERROR(MROUND((BZ47+(BZ47*(IF(Grunnbeløpstabell!$G$1&lt;&gt;"Egendefinert årlig prisstigning",ATF!$S$13,VLOOKUP($CA$1,Grunnbeløpstabell!$A$2:$L$128,3,FALSE))/100)))/100,1)*100,0)</f>
        <v>3066500</v>
      </c>
      <c r="CB47" s="66">
        <f>IFERROR(MROUND((CA47+(CA47*(IF(Grunnbeløpstabell!$G$1&lt;&gt;"Egendefinert årlig prisstigning",ATF!$S$13,VLOOKUP($CB$1,Grunnbeløpstabell!$A$2:$L$128,3,FALSE))/100)))/100,1)*100,0)</f>
        <v>3163700</v>
      </c>
      <c r="CC47" s="66">
        <f>IFERROR(MROUND((CB47+(CB47*(IF(Grunnbeløpstabell!$G$1&lt;&gt;"Egendefinert årlig prisstigning",ATF!$S$13,VLOOKUP($CC$1,Grunnbeløpstabell!$A$2:$L$128,3,FALSE))/100)))/100,1)*100,0)</f>
        <v>3264000</v>
      </c>
      <c r="CD47" s="66">
        <f>IFERROR(MROUND((CC47+(CC47*(IF(Grunnbeløpstabell!$G$1&lt;&gt;"Egendefinert årlig prisstigning",ATF!$S$13,VLOOKUP($CD$1,Grunnbeløpstabell!$A$2:$L$128,3,FALSE))/100)))/100,1)*100,0)</f>
        <v>3367500</v>
      </c>
      <c r="CE47" s="66">
        <f>IFERROR(MROUND((CD47+(CD47*(IF(Grunnbeløpstabell!$G$1&lt;&gt;"Egendefinert årlig prisstigning",ATF!$S$13,VLOOKUP($CE$1,Grunnbeløpstabell!$A$2:$L$128,3,FALSE))/100)))/100,1)*100,0)</f>
        <v>3474200</v>
      </c>
      <c r="CF47" s="66">
        <f>IFERROR(MROUND((CE47+(CE47*(IF(Grunnbeløpstabell!$G$1&lt;&gt;"Egendefinert årlig prisstigning",ATF!$S$13,VLOOKUP($CF$1,Grunnbeløpstabell!$A$2:$L$128,3,FALSE))/100)))/100,1)*100,0)</f>
        <v>3584300</v>
      </c>
      <c r="CG47" s="66">
        <f>IFERROR(MROUND((CF47+(CF47*(IF(Grunnbeløpstabell!$G$1&lt;&gt;"Egendefinert årlig prisstigning",ATF!$S$13,VLOOKUP($CG$1,Grunnbeløpstabell!$A$2:$L$128,3,FALSE))/100)))/100,1)*100,0)</f>
        <v>3697900</v>
      </c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</row>
    <row r="48" spans="1:147">
      <c r="A48" s="159">
        <v>65</v>
      </c>
      <c r="B48" s="160">
        <v>420500</v>
      </c>
      <c r="C48" s="215">
        <v>430500</v>
      </c>
      <c r="D48" s="160">
        <v>430500</v>
      </c>
      <c r="E48" s="215">
        <v>430500</v>
      </c>
      <c r="F48" s="160">
        <v>437700</v>
      </c>
      <c r="G48" s="215">
        <v>451300</v>
      </c>
      <c r="H48" s="160">
        <v>451300</v>
      </c>
      <c r="I48" s="215">
        <v>463000</v>
      </c>
      <c r="J48" s="160">
        <v>463000</v>
      </c>
      <c r="K48" s="215">
        <v>476700</v>
      </c>
      <c r="L48" s="160">
        <v>483100</v>
      </c>
      <c r="M48" s="215">
        <v>505600</v>
      </c>
      <c r="N48" s="160">
        <v>509000</v>
      </c>
      <c r="O48" s="215">
        <v>519700</v>
      </c>
      <c r="P48" s="160">
        <v>528600</v>
      </c>
      <c r="Q48" s="215">
        <v>542900</v>
      </c>
      <c r="R48" s="160">
        <v>548700</v>
      </c>
      <c r="S48" s="215">
        <v>559600</v>
      </c>
      <c r="T48" s="160">
        <v>560700</v>
      </c>
      <c r="U48" s="215">
        <v>567100</v>
      </c>
      <c r="V48" s="160">
        <v>569000</v>
      </c>
      <c r="W48" s="215">
        <v>576100</v>
      </c>
      <c r="X48" s="160">
        <v>583900</v>
      </c>
      <c r="Y48" s="215">
        <v>586500</v>
      </c>
      <c r="Z48" s="160">
        <v>594300</v>
      </c>
      <c r="AA48" s="215">
        <v>604400</v>
      </c>
      <c r="AB48" s="160">
        <v>635400</v>
      </c>
      <c r="AC48" s="66">
        <f>IFERROR(MROUND((AB48+(AB48*(IF(Grunnbeløpstabell!$G$1&lt;&gt;"Egendefinert årlig prisstigning",ATF!$S$13,VLOOKUP($AC$1,Grunnbeløpstabell!$A$2:$L$128,3,FALSE))/100)))/100,1)*100,0)</f>
        <v>655500</v>
      </c>
      <c r="AD48" s="66">
        <f>IFERROR(MROUND((AC48+(AC48*(IF(Grunnbeløpstabell!$G$1&lt;&gt;"Egendefinert årlig prisstigning",ATF!$S$13,VLOOKUP($AD$1,Grunnbeløpstabell!$A$2:$L$128,3,FALSE))/100)))/100,1)*100,0)</f>
        <v>676300</v>
      </c>
      <c r="AE48" s="66">
        <f>IFERROR(MROUND((AD48+(AD48*(IF(Grunnbeløpstabell!$G$1&lt;&gt;"Egendefinert årlig prisstigning",ATF!$S$13,VLOOKUP($AE$1,Grunnbeløpstabell!$A$2:$L$128,3,FALSE))/100)))/100,1)*100,0)</f>
        <v>697700</v>
      </c>
      <c r="AF48" s="66">
        <f>IFERROR(MROUND((AE48+(AE48*(IF(Grunnbeløpstabell!$G$1&lt;&gt;"Egendefinert årlig prisstigning",ATF!$S$13,VLOOKUP($AF$1,Grunnbeløpstabell!$A$2:$L$128,3,FALSE))/100)))/100,1)*100,0)</f>
        <v>719800</v>
      </c>
      <c r="AG48" s="66">
        <f>IFERROR(MROUND((AF48+(AF48*(IF(Grunnbeløpstabell!$G$1&lt;&gt;"Egendefinert årlig prisstigning",ATF!$S$13,VLOOKUP($AG$1,Grunnbeløpstabell!$A$2:$L$128,3,FALSE))/100)))/100,1)*100,0)</f>
        <v>742600</v>
      </c>
      <c r="AH48" s="66">
        <f>IFERROR(MROUND((AG48+(AG48*(IF(Grunnbeløpstabell!$G$1&lt;&gt;"Egendefinert årlig prisstigning",ATF!$S$13,VLOOKUP($AH$1,Grunnbeløpstabell!$A$2:$L$128,3,FALSE))/100)))/100,1)*100,0)</f>
        <v>766100</v>
      </c>
      <c r="AI48" s="66">
        <f>IFERROR(MROUND((AH48+(AH48*(IF(Grunnbeløpstabell!$G$1&lt;&gt;"Egendefinert årlig prisstigning",ATF!$S$13,VLOOKUP($AI$1,Grunnbeløpstabell!$A$2:$L$128,3,FALSE))/100)))/100,1)*100,0)</f>
        <v>790400</v>
      </c>
      <c r="AJ48" s="66">
        <f>IFERROR(MROUND((AI48+(AI48*(IF(Grunnbeløpstabell!$G$1&lt;&gt;"Egendefinert årlig prisstigning",ATF!$S$13,VLOOKUP($AJ$1,Grunnbeløpstabell!$A$2:$L$128,3,FALSE))/100)))/100,1)*100,0)</f>
        <v>815500</v>
      </c>
      <c r="AK48" s="66">
        <f>IFERROR(MROUND((AJ48+(AJ48*(IF(Grunnbeløpstabell!$G$1&lt;&gt;"Egendefinert årlig prisstigning",ATF!$S$13,VLOOKUP($AK$1,Grunnbeløpstabell!$A$2:$L$128,3,FALSE))/100)))/100,1)*100,0)</f>
        <v>841400</v>
      </c>
      <c r="AL48" s="66">
        <f>IFERROR(MROUND((AK48+(AK48*(IF(Grunnbeløpstabell!$G$1&lt;&gt;"Egendefinert årlig prisstigning",ATF!$S$13,VLOOKUP($AL$1,Grunnbeløpstabell!$A$2:$L$128,3,FALSE))/100)))/100,1)*100,0)</f>
        <v>868100</v>
      </c>
      <c r="AM48" s="66">
        <f>IFERROR(MROUND((AL48+(AL48*(IF(Grunnbeløpstabell!$G$1&lt;&gt;"Egendefinert årlig prisstigning",ATF!$S$13,VLOOKUP($AM$1,Grunnbeløpstabell!$A$2:$L$128,3,FALSE))/100)))/100,1)*100,0)</f>
        <v>895600</v>
      </c>
      <c r="AN48" s="66">
        <f>IFERROR(MROUND((AM48+(AM48*(IF(Grunnbeløpstabell!$G$1&lt;&gt;"Egendefinert årlig prisstigning",ATF!$S$13,VLOOKUP($AN$1,Grunnbeløpstabell!$A$2:$L$128,3,FALSE))/100)))/100,1)*100,0)</f>
        <v>924000</v>
      </c>
      <c r="AO48" s="66">
        <f>IFERROR(MROUND((AN48+(AN48*(IF(Grunnbeløpstabell!$G$1&lt;&gt;"Egendefinert årlig prisstigning",ATF!$S$13,VLOOKUP($AO$1,Grunnbeløpstabell!$A$2:$L$128,3,FALSE))/100)))/100,1)*100,0)</f>
        <v>953300</v>
      </c>
      <c r="AP48" s="66">
        <f>IFERROR(MROUND((AO48+(AO48*(IF(Grunnbeløpstabell!$G$1&lt;&gt;"Egendefinert årlig prisstigning",ATF!$S$13,VLOOKUP($AP$1,Grunnbeløpstabell!$A$2:$L$128,3,FALSE))/100)))/100,1)*100,0)</f>
        <v>983500</v>
      </c>
      <c r="AQ48" s="66">
        <f>IFERROR(MROUND((AP48+(AP48*(IF(Grunnbeløpstabell!$G$1&lt;&gt;"Egendefinert årlig prisstigning",ATF!$S$13,VLOOKUP($AQ$1,Grunnbeløpstabell!$A$2:$L$128,3,FALSE))/100)))/100,1)*100,0)</f>
        <v>1014700</v>
      </c>
      <c r="AR48" s="66">
        <f>IFERROR(MROUND((AQ48+(AQ48*(IF(Grunnbeløpstabell!$G$1&lt;&gt;"Egendefinert årlig prisstigning",ATF!$S$13,VLOOKUP($AR$1,Grunnbeløpstabell!$A$2:$L$128,3,FALSE))/100)))/100,1)*100,0)</f>
        <v>1046900</v>
      </c>
      <c r="AS48" s="66">
        <f>IFERROR(MROUND((AR48+(AR48*(IF(Grunnbeløpstabell!$G$1&lt;&gt;"Egendefinert årlig prisstigning",ATF!$S$13,VLOOKUP($AS$1,Grunnbeløpstabell!$A$2:$L$128,3,FALSE))/100)))/100,1)*100,0)</f>
        <v>1080100</v>
      </c>
      <c r="AT48" s="66">
        <f>IFERROR(MROUND((AS48+(AS48*(IF(Grunnbeløpstabell!$G$1&lt;&gt;"Egendefinert årlig prisstigning",ATF!$S$13,VLOOKUP($AT$1,Grunnbeløpstabell!$A$2:$L$128,3,FALSE))/100)))/100,1)*100,0)</f>
        <v>1114300</v>
      </c>
      <c r="AU48" s="66">
        <f>IFERROR(MROUND((AT48+(AT48*(IF(Grunnbeløpstabell!$G$1&lt;&gt;"Egendefinert årlig prisstigning",ATF!$S$13,VLOOKUP($AU$1,Grunnbeløpstabell!$A$2:$L$128,3,FALSE))/100)))/100,1)*100,0)</f>
        <v>1149600</v>
      </c>
      <c r="AV48" s="66">
        <f>IFERROR(MROUND((AU48+(AU48*(IF(Grunnbeløpstabell!$G$1&lt;&gt;"Egendefinert årlig prisstigning",ATF!$S$13,VLOOKUP($AV$1,Grunnbeløpstabell!$A$2:$L$128,3,FALSE))/100)))/100,1)*100,0)</f>
        <v>1186000</v>
      </c>
      <c r="AW48" s="66">
        <f>IFERROR(MROUND((AV48+(AV48*(IF(Grunnbeløpstabell!$G$1&lt;&gt;"Egendefinert årlig prisstigning",ATF!$S$13,VLOOKUP($AW$1,Grunnbeløpstabell!$A$2:$L$128,3,FALSE))/100)))/100,1)*100,0)</f>
        <v>1223600</v>
      </c>
      <c r="AX48" s="66">
        <f>IFERROR(MROUND((AW48+(AW48*(IF(Grunnbeløpstabell!$G$1&lt;&gt;"Egendefinert årlig prisstigning",ATF!$S$13,VLOOKUP($AX$1,Grunnbeløpstabell!$A$2:$L$128,3,FALSE))/100)))/100,1)*100,0)</f>
        <v>1262400</v>
      </c>
      <c r="AY48" s="66">
        <f>IFERROR(MROUND((AX48+(AX48*(IF(Grunnbeløpstabell!$G$1&lt;&gt;"Egendefinert årlig prisstigning",ATF!$S$13,VLOOKUP($AY$1,Grunnbeløpstabell!$A$2:$L$128,3,FALSE))/100)))/100,1)*100,0)</f>
        <v>1302400</v>
      </c>
      <c r="AZ48" s="66">
        <f>IFERROR(MROUND((AY48+(AY48*(IF(Grunnbeløpstabell!$G$1&lt;&gt;"Egendefinert årlig prisstigning",ATF!$S$13,VLOOKUP($AZ$1,Grunnbeløpstabell!$A$2:$L$128,3,FALSE))/100)))/100,1)*100,0)</f>
        <v>1343700</v>
      </c>
      <c r="BA48" s="66">
        <f>IFERROR(MROUND((AZ48+(AZ48*(IF(Grunnbeløpstabell!$G$1&lt;&gt;"Egendefinert årlig prisstigning",ATF!$S$13,VLOOKUP($BA$1,Grunnbeløpstabell!$A$2:$L$128,3,FALSE))/100)))/100,1)*100,0)</f>
        <v>1386300</v>
      </c>
      <c r="BB48" s="66">
        <f>IFERROR(MROUND((BA48+(BA48*(IF(Grunnbeløpstabell!$G$1&lt;&gt;"Egendefinert årlig prisstigning",ATF!$S$13,VLOOKUP($BB$1,Grunnbeløpstabell!$A$2:$L$128,3,FALSE))/100)))/100,1)*100,0)</f>
        <v>1430200</v>
      </c>
      <c r="BC48" s="66">
        <f>IFERROR(MROUND((BB48+(BB48*(IF(Grunnbeløpstabell!$G$1&lt;&gt;"Egendefinert årlig prisstigning",ATF!$S$13,VLOOKUP($BC$1,Grunnbeløpstabell!$A$2:$L$128,3,FALSE))/100)))/100,1)*100,0)</f>
        <v>1475500</v>
      </c>
      <c r="BD48" s="66">
        <f>IFERROR(MROUND((BC48+(BC48*(IF(Grunnbeløpstabell!$G$1&lt;&gt;"Egendefinert årlig prisstigning",ATF!$S$13,VLOOKUP($BD$1,Grunnbeløpstabell!$A$2:$L$128,3,FALSE))/100)))/100,1)*100,0)</f>
        <v>1522300</v>
      </c>
      <c r="BE48" s="66">
        <f>IFERROR(MROUND((BD48+(BD48*(IF(Grunnbeløpstabell!$G$1&lt;&gt;"Egendefinert årlig prisstigning",ATF!$S$13,VLOOKUP($BE$1,Grunnbeløpstabell!$A$2:$L$128,3,FALSE))/100)))/100,1)*100,0)</f>
        <v>1570600</v>
      </c>
      <c r="BF48" s="66">
        <f>IFERROR(MROUND((BE48+(BE48*(IF(Grunnbeløpstabell!$G$1&lt;&gt;"Egendefinert årlig prisstigning",ATF!$S$13,VLOOKUP($BF$1,Grunnbeløpstabell!$A$2:$L$128,3,FALSE))/100)))/100,1)*100,0)</f>
        <v>1620400</v>
      </c>
      <c r="BG48" s="66">
        <f>IFERROR(MROUND((BF48+(BF48*(IF(Grunnbeløpstabell!$G$1&lt;&gt;"Egendefinert årlig prisstigning",ATF!$S$13,VLOOKUP($BG$1,Grunnbeløpstabell!$A$2:$L$128,3,FALSE))/100)))/100,1)*100,0)</f>
        <v>1671800</v>
      </c>
      <c r="BH48" s="66">
        <f>IFERROR(MROUND((BG48+(BG48*(IF(Grunnbeløpstabell!$G$1&lt;&gt;"Egendefinert årlig prisstigning",ATF!$S$13,VLOOKUP($BH$1,Grunnbeløpstabell!$A$2:$L$128,3,FALSE))/100)))/100,1)*100,0)</f>
        <v>1724800</v>
      </c>
      <c r="BI48" s="66">
        <f>IFERROR(MROUND((BH48+(BH48*(IF(Grunnbeløpstabell!$G$1&lt;&gt;"Egendefinert årlig prisstigning",ATF!$S$13,VLOOKUP($BI$1,Grunnbeløpstabell!$A$2:$L$128,3,FALSE))/100)))/100,1)*100,0)</f>
        <v>1779500</v>
      </c>
      <c r="BJ48" s="66">
        <f>IFERROR(MROUND((BI48+(BI48*(IF(Grunnbeløpstabell!$G$1&lt;&gt;"Egendefinert årlig prisstigning",ATF!$S$13,VLOOKUP($BJ$1,Grunnbeløpstabell!$A$2:$L$128,3,FALSE))/100)))/100,1)*100,0)</f>
        <v>1835900</v>
      </c>
      <c r="BK48" s="66">
        <f>IFERROR(MROUND((BJ48+(BJ48*(IF(Grunnbeløpstabell!$G$1&lt;&gt;"Egendefinert årlig prisstigning",ATF!$S$13,VLOOKUP($BK$1,Grunnbeløpstabell!$A$2:$L$128,3,FALSE))/100)))/100,1)*100,0)</f>
        <v>1894100</v>
      </c>
      <c r="BL48" s="66">
        <f>IFERROR(MROUND((BK48+(BK48*(IF(Grunnbeløpstabell!$G$1&lt;&gt;"Egendefinert årlig prisstigning",ATF!$S$13,VLOOKUP($BL$1,Grunnbeløpstabell!$A$2:$L$128,3,FALSE))/100)))/100,1)*100,0)</f>
        <v>1954100</v>
      </c>
      <c r="BM48" s="66">
        <f>IFERROR(MROUND((BL48+(BL48*(IF(Grunnbeløpstabell!$G$1&lt;&gt;"Egendefinert årlig prisstigning",ATF!$S$13,VLOOKUP($BM$1,Grunnbeløpstabell!$A$2:$L$128,3,FALSE))/100)))/100,1)*100,0)</f>
        <v>2016000</v>
      </c>
      <c r="BN48" s="66">
        <f>IFERROR(MROUND((BM48+(BM48*(IF(Grunnbeløpstabell!$G$1&lt;&gt;"Egendefinert årlig prisstigning",ATF!$S$13,VLOOKUP($BN$1,Grunnbeløpstabell!$A$2:$L$128,3,FALSE))/100)))/100,1)*100,0)</f>
        <v>2079900</v>
      </c>
      <c r="BO48" s="66">
        <f>IFERROR(MROUND((BN48+(BN48*(IF(Grunnbeløpstabell!$G$1&lt;&gt;"Egendefinert årlig prisstigning",ATF!$S$13,VLOOKUP($BO$1,Grunnbeløpstabell!$A$2:$L$128,3,FALSE))/100)))/100,1)*100,0)</f>
        <v>2145800</v>
      </c>
      <c r="BP48" s="66">
        <f>IFERROR(MROUND((BO48+(BO48*(IF(Grunnbeløpstabell!$G$1&lt;&gt;"Egendefinert årlig prisstigning",ATF!$S$13,VLOOKUP($BP$1,Grunnbeløpstabell!$A$2:$L$128,3,FALSE))/100)))/100,1)*100,0)</f>
        <v>2213800</v>
      </c>
      <c r="BQ48" s="66">
        <f>IFERROR(MROUND((BP48+(BP48*(IF(Grunnbeløpstabell!$G$1&lt;&gt;"Egendefinert årlig prisstigning",ATF!$S$13,VLOOKUP($BQ$1,Grunnbeløpstabell!$A$2:$L$128,3,FALSE))/100)))/100,1)*100,0)</f>
        <v>2284000</v>
      </c>
      <c r="BR48" s="66">
        <f>IFERROR(MROUND((BQ48+(BQ48*(IF(Grunnbeløpstabell!$G$1&lt;&gt;"Egendefinert årlig prisstigning",ATF!$S$13,VLOOKUP($BR$1,Grunnbeløpstabell!$A$2:$L$128,3,FALSE))/100)))/100,1)*100,0)</f>
        <v>2356400</v>
      </c>
      <c r="BS48" s="66">
        <f>IFERROR(MROUND((BR48+(BR48*(IF(Grunnbeløpstabell!$G$1&lt;&gt;"Egendefinert årlig prisstigning",ATF!$S$13,VLOOKUP($BS$1,Grunnbeløpstabell!$A$2:$L$128,3,FALSE))/100)))/100,1)*100,0)</f>
        <v>2431100</v>
      </c>
      <c r="BT48" s="66">
        <f>IFERROR(MROUND((BS48+(BS48*(IF(Grunnbeløpstabell!$G$1&lt;&gt;"Egendefinert årlig prisstigning",ATF!$S$13,VLOOKUP($BT$1,Grunnbeløpstabell!$A$2:$L$128,3,FALSE))/100)))/100,1)*100,0)</f>
        <v>2508200</v>
      </c>
      <c r="BU48" s="66">
        <f>IFERROR(MROUND((BT48+(BT48*(IF(Grunnbeløpstabell!$G$1&lt;&gt;"Egendefinert årlig prisstigning",ATF!$S$13,VLOOKUP($BU$1,Grunnbeløpstabell!$A$2:$L$128,3,FALSE))/100)))/100,1)*100,0)</f>
        <v>2587700</v>
      </c>
      <c r="BV48" s="66">
        <f>IFERROR(MROUND((BU48+(BU48*(IF(Grunnbeløpstabell!$G$1&lt;&gt;"Egendefinert årlig prisstigning",ATF!$S$13,VLOOKUP($BV$1,Grunnbeløpstabell!$A$2:$L$128,3,FALSE))/100)))/100,1)*100,0)</f>
        <v>2669700</v>
      </c>
      <c r="BW48" s="66">
        <f>IFERROR(MROUND((BV48+(BV48*(IF(Grunnbeløpstabell!$G$1&lt;&gt;"Egendefinert årlig prisstigning",ATF!$S$13,VLOOKUP($BW$1,Grunnbeløpstabell!$A$2:$L$128,3,FALSE))/100)))/100,1)*100,0)</f>
        <v>2754300</v>
      </c>
      <c r="BX48" s="66">
        <f>IFERROR(MROUND((BW48+(BW48*(IF(Grunnbeløpstabell!$G$1&lt;&gt;"Egendefinert årlig prisstigning",ATF!$S$13,VLOOKUP($BX$1,Grunnbeløpstabell!$A$2:$L$128,3,FALSE))/100)))/100,1)*100,0)</f>
        <v>2841600</v>
      </c>
      <c r="BY48" s="66">
        <f>IFERROR(MROUND((BX48+(BX48*(IF(Grunnbeløpstabell!$G$1&lt;&gt;"Egendefinert årlig prisstigning",ATF!$S$13,VLOOKUP($BY$1,Grunnbeløpstabell!$A$2:$L$128,3,FALSE))/100)))/100,1)*100,0)</f>
        <v>2931700</v>
      </c>
      <c r="BZ48" s="66">
        <f>IFERROR(MROUND((BY48+(BY48*(IF(Grunnbeløpstabell!$G$1&lt;&gt;"Egendefinert årlig prisstigning",ATF!$S$13,VLOOKUP($BZ$1,Grunnbeløpstabell!$A$2:$L$128,3,FALSE))/100)))/100,1)*100,0)</f>
        <v>3024600</v>
      </c>
      <c r="CA48" s="66">
        <f>IFERROR(MROUND((BZ48+(BZ48*(IF(Grunnbeløpstabell!$G$1&lt;&gt;"Egendefinert årlig prisstigning",ATF!$S$13,VLOOKUP($CA$1,Grunnbeløpstabell!$A$2:$L$128,3,FALSE))/100)))/100,1)*100,0)</f>
        <v>3120500</v>
      </c>
      <c r="CB48" s="66">
        <f>IFERROR(MROUND((CA48+(CA48*(IF(Grunnbeløpstabell!$G$1&lt;&gt;"Egendefinert årlig prisstigning",ATF!$S$13,VLOOKUP($CB$1,Grunnbeløpstabell!$A$2:$L$128,3,FALSE))/100)))/100,1)*100,0)</f>
        <v>3219400</v>
      </c>
      <c r="CC48" s="66">
        <f>IFERROR(MROUND((CB48+(CB48*(IF(Grunnbeløpstabell!$G$1&lt;&gt;"Egendefinert årlig prisstigning",ATF!$S$13,VLOOKUP($CC$1,Grunnbeløpstabell!$A$2:$L$128,3,FALSE))/100)))/100,1)*100,0)</f>
        <v>3321500</v>
      </c>
      <c r="CD48" s="66">
        <f>IFERROR(MROUND((CC48+(CC48*(IF(Grunnbeløpstabell!$G$1&lt;&gt;"Egendefinert årlig prisstigning",ATF!$S$13,VLOOKUP($CD$1,Grunnbeløpstabell!$A$2:$L$128,3,FALSE))/100)))/100,1)*100,0)</f>
        <v>3426800</v>
      </c>
      <c r="CE48" s="66">
        <f>IFERROR(MROUND((CD48+(CD48*(IF(Grunnbeløpstabell!$G$1&lt;&gt;"Egendefinert årlig prisstigning",ATF!$S$13,VLOOKUP($CE$1,Grunnbeløpstabell!$A$2:$L$128,3,FALSE))/100)))/100,1)*100,0)</f>
        <v>3535400</v>
      </c>
      <c r="CF48" s="66">
        <f>IFERROR(MROUND((CE48+(CE48*(IF(Grunnbeløpstabell!$G$1&lt;&gt;"Egendefinert årlig prisstigning",ATF!$S$13,VLOOKUP($CF$1,Grunnbeløpstabell!$A$2:$L$128,3,FALSE))/100)))/100,1)*100,0)</f>
        <v>3647500</v>
      </c>
      <c r="CG48" s="66">
        <f>IFERROR(MROUND((CF48+(CF48*(IF(Grunnbeløpstabell!$G$1&lt;&gt;"Egendefinert årlig prisstigning",ATF!$S$13,VLOOKUP($CG$1,Grunnbeløpstabell!$A$2:$L$128,3,FALSE))/100)))/100,1)*100,0)</f>
        <v>3763100</v>
      </c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</row>
    <row r="49" spans="1:147">
      <c r="A49" s="159">
        <v>66</v>
      </c>
      <c r="B49" s="160">
        <v>428500</v>
      </c>
      <c r="C49" s="215">
        <v>438500</v>
      </c>
      <c r="D49" s="160">
        <v>438500</v>
      </c>
      <c r="E49" s="215">
        <v>438500</v>
      </c>
      <c r="F49" s="160">
        <v>445700</v>
      </c>
      <c r="G49" s="215">
        <v>459500</v>
      </c>
      <c r="H49" s="160">
        <v>459500</v>
      </c>
      <c r="I49" s="215">
        <v>471400</v>
      </c>
      <c r="J49" s="160">
        <v>471400</v>
      </c>
      <c r="K49" s="215">
        <v>485300</v>
      </c>
      <c r="L49" s="160">
        <v>491800</v>
      </c>
      <c r="M49" s="215">
        <v>514700</v>
      </c>
      <c r="N49" s="160">
        <v>518200</v>
      </c>
      <c r="O49" s="215">
        <v>529100</v>
      </c>
      <c r="P49" s="160">
        <v>538200</v>
      </c>
      <c r="Q49" s="215">
        <v>552700</v>
      </c>
      <c r="R49" s="160">
        <v>558600</v>
      </c>
      <c r="S49" s="215">
        <v>569700</v>
      </c>
      <c r="T49" s="160">
        <v>570800</v>
      </c>
      <c r="U49" s="215">
        <v>577400</v>
      </c>
      <c r="V49" s="160">
        <v>579300</v>
      </c>
      <c r="W49" s="215">
        <v>586500</v>
      </c>
      <c r="X49" s="160">
        <v>594400</v>
      </c>
      <c r="Y49" s="215">
        <v>597000</v>
      </c>
      <c r="Z49" s="160">
        <v>604700</v>
      </c>
      <c r="AA49" s="215">
        <v>615000</v>
      </c>
      <c r="AB49" s="160">
        <v>646000</v>
      </c>
      <c r="AC49" s="66">
        <f>IFERROR(MROUND((AB49+(AB49*(IF(Grunnbeløpstabell!$G$1&lt;&gt;"Egendefinert årlig prisstigning",ATF!$S$13,VLOOKUP($AC$1,Grunnbeløpstabell!$A$2:$L$128,3,FALSE))/100)))/100,1)*100,0)</f>
        <v>666500</v>
      </c>
      <c r="AD49" s="66">
        <f>IFERROR(MROUND((AC49+(AC49*(IF(Grunnbeløpstabell!$G$1&lt;&gt;"Egendefinert årlig prisstigning",ATF!$S$13,VLOOKUP($AD$1,Grunnbeløpstabell!$A$2:$L$128,3,FALSE))/100)))/100,1)*100,0)</f>
        <v>687600</v>
      </c>
      <c r="AE49" s="66">
        <f>IFERROR(MROUND((AD49+(AD49*(IF(Grunnbeløpstabell!$G$1&lt;&gt;"Egendefinert årlig prisstigning",ATF!$S$13,VLOOKUP($AE$1,Grunnbeløpstabell!$A$2:$L$128,3,FALSE))/100)))/100,1)*100,0)</f>
        <v>709400</v>
      </c>
      <c r="AF49" s="66">
        <f>IFERROR(MROUND((AE49+(AE49*(IF(Grunnbeløpstabell!$G$1&lt;&gt;"Egendefinert årlig prisstigning",ATF!$S$13,VLOOKUP($AF$1,Grunnbeløpstabell!$A$2:$L$128,3,FALSE))/100)))/100,1)*100,0)</f>
        <v>731900</v>
      </c>
      <c r="AG49" s="66">
        <f>IFERROR(MROUND((AF49+(AF49*(IF(Grunnbeløpstabell!$G$1&lt;&gt;"Egendefinert årlig prisstigning",ATF!$S$13,VLOOKUP($AG$1,Grunnbeløpstabell!$A$2:$L$128,3,FALSE))/100)))/100,1)*100,0)</f>
        <v>755100</v>
      </c>
      <c r="AH49" s="66">
        <f>IFERROR(MROUND((AG49+(AG49*(IF(Grunnbeløpstabell!$G$1&lt;&gt;"Egendefinert årlig prisstigning",ATF!$S$13,VLOOKUP($AH$1,Grunnbeløpstabell!$A$2:$L$128,3,FALSE))/100)))/100,1)*100,0)</f>
        <v>779000</v>
      </c>
      <c r="AI49" s="66">
        <f>IFERROR(MROUND((AH49+(AH49*(IF(Grunnbeløpstabell!$G$1&lt;&gt;"Egendefinert årlig prisstigning",ATF!$S$13,VLOOKUP($AI$1,Grunnbeløpstabell!$A$2:$L$128,3,FALSE))/100)))/100,1)*100,0)</f>
        <v>803700</v>
      </c>
      <c r="AJ49" s="66">
        <f>IFERROR(MROUND((AI49+(AI49*(IF(Grunnbeløpstabell!$G$1&lt;&gt;"Egendefinert årlig prisstigning",ATF!$S$13,VLOOKUP($AJ$1,Grunnbeløpstabell!$A$2:$L$128,3,FALSE))/100)))/100,1)*100,0)</f>
        <v>829200</v>
      </c>
      <c r="AK49" s="66">
        <f>IFERROR(MROUND((AJ49+(AJ49*(IF(Grunnbeløpstabell!$G$1&lt;&gt;"Egendefinert årlig prisstigning",ATF!$S$13,VLOOKUP($AK$1,Grunnbeløpstabell!$A$2:$L$128,3,FALSE))/100)))/100,1)*100,0)</f>
        <v>855500</v>
      </c>
      <c r="AL49" s="66">
        <f>IFERROR(MROUND((AK49+(AK49*(IF(Grunnbeløpstabell!$G$1&lt;&gt;"Egendefinert årlig prisstigning",ATF!$S$13,VLOOKUP($AL$1,Grunnbeløpstabell!$A$2:$L$128,3,FALSE))/100)))/100,1)*100,0)</f>
        <v>882600</v>
      </c>
      <c r="AM49" s="66">
        <f>IFERROR(MROUND((AL49+(AL49*(IF(Grunnbeløpstabell!$G$1&lt;&gt;"Egendefinert årlig prisstigning",ATF!$S$13,VLOOKUP($AM$1,Grunnbeløpstabell!$A$2:$L$128,3,FALSE))/100)))/100,1)*100,0)</f>
        <v>910600</v>
      </c>
      <c r="AN49" s="66">
        <f>IFERROR(MROUND((AM49+(AM49*(IF(Grunnbeløpstabell!$G$1&lt;&gt;"Egendefinert årlig prisstigning",ATF!$S$13,VLOOKUP($AN$1,Grunnbeløpstabell!$A$2:$L$128,3,FALSE))/100)))/100,1)*100,0)</f>
        <v>939500</v>
      </c>
      <c r="AO49" s="66">
        <f>IFERROR(MROUND((AN49+(AN49*(IF(Grunnbeløpstabell!$G$1&lt;&gt;"Egendefinert årlig prisstigning",ATF!$S$13,VLOOKUP($AO$1,Grunnbeløpstabell!$A$2:$L$128,3,FALSE))/100)))/100,1)*100,0)</f>
        <v>969300</v>
      </c>
      <c r="AP49" s="66">
        <f>IFERROR(MROUND((AO49+(AO49*(IF(Grunnbeløpstabell!$G$1&lt;&gt;"Egendefinert årlig prisstigning",ATF!$S$13,VLOOKUP($AP$1,Grunnbeløpstabell!$A$2:$L$128,3,FALSE))/100)))/100,1)*100,0)</f>
        <v>1000000</v>
      </c>
      <c r="AQ49" s="66">
        <f>IFERROR(MROUND((AP49+(AP49*(IF(Grunnbeløpstabell!$G$1&lt;&gt;"Egendefinert årlig prisstigning",ATF!$S$13,VLOOKUP($AQ$1,Grunnbeløpstabell!$A$2:$L$128,3,FALSE))/100)))/100,1)*100,0)</f>
        <v>1031700</v>
      </c>
      <c r="AR49" s="66">
        <f>IFERROR(MROUND((AQ49+(AQ49*(IF(Grunnbeløpstabell!$G$1&lt;&gt;"Egendefinert årlig prisstigning",ATF!$S$13,VLOOKUP($AR$1,Grunnbeløpstabell!$A$2:$L$128,3,FALSE))/100)))/100,1)*100,0)</f>
        <v>1064400</v>
      </c>
      <c r="AS49" s="66">
        <f>IFERROR(MROUND((AR49+(AR49*(IF(Grunnbeløpstabell!$G$1&lt;&gt;"Egendefinert årlig prisstigning",ATF!$S$13,VLOOKUP($AS$1,Grunnbeløpstabell!$A$2:$L$128,3,FALSE))/100)))/100,1)*100,0)</f>
        <v>1098100</v>
      </c>
      <c r="AT49" s="66">
        <f>IFERROR(MROUND((AS49+(AS49*(IF(Grunnbeløpstabell!$G$1&lt;&gt;"Egendefinert årlig prisstigning",ATF!$S$13,VLOOKUP($AT$1,Grunnbeløpstabell!$A$2:$L$128,3,FALSE))/100)))/100,1)*100,0)</f>
        <v>1132900</v>
      </c>
      <c r="AU49" s="66">
        <f>IFERROR(MROUND((AT49+(AT49*(IF(Grunnbeløpstabell!$G$1&lt;&gt;"Egendefinert årlig prisstigning",ATF!$S$13,VLOOKUP($AU$1,Grunnbeløpstabell!$A$2:$L$128,3,FALSE))/100)))/100,1)*100,0)</f>
        <v>1168800</v>
      </c>
      <c r="AV49" s="66">
        <f>IFERROR(MROUND((AU49+(AU49*(IF(Grunnbeløpstabell!$G$1&lt;&gt;"Egendefinert årlig prisstigning",ATF!$S$13,VLOOKUP($AV$1,Grunnbeløpstabell!$A$2:$L$128,3,FALSE))/100)))/100,1)*100,0)</f>
        <v>1205900</v>
      </c>
      <c r="AW49" s="66">
        <f>IFERROR(MROUND((AV49+(AV49*(IF(Grunnbeløpstabell!$G$1&lt;&gt;"Egendefinert årlig prisstigning",ATF!$S$13,VLOOKUP($AW$1,Grunnbeløpstabell!$A$2:$L$128,3,FALSE))/100)))/100,1)*100,0)</f>
        <v>1244100</v>
      </c>
      <c r="AX49" s="66">
        <f>IFERROR(MROUND((AW49+(AW49*(IF(Grunnbeløpstabell!$G$1&lt;&gt;"Egendefinert årlig prisstigning",ATF!$S$13,VLOOKUP($AX$1,Grunnbeløpstabell!$A$2:$L$128,3,FALSE))/100)))/100,1)*100,0)</f>
        <v>1283500</v>
      </c>
      <c r="AY49" s="66">
        <f>IFERROR(MROUND((AX49+(AX49*(IF(Grunnbeløpstabell!$G$1&lt;&gt;"Egendefinert årlig prisstigning",ATF!$S$13,VLOOKUP($AY$1,Grunnbeløpstabell!$A$2:$L$128,3,FALSE))/100)))/100,1)*100,0)</f>
        <v>1324200</v>
      </c>
      <c r="AZ49" s="66">
        <f>IFERROR(MROUND((AY49+(AY49*(IF(Grunnbeløpstabell!$G$1&lt;&gt;"Egendefinert årlig prisstigning",ATF!$S$13,VLOOKUP($AZ$1,Grunnbeløpstabell!$A$2:$L$128,3,FALSE))/100)))/100,1)*100,0)</f>
        <v>1366200</v>
      </c>
      <c r="BA49" s="66">
        <f>IFERROR(MROUND((AZ49+(AZ49*(IF(Grunnbeløpstabell!$G$1&lt;&gt;"Egendefinert årlig prisstigning",ATF!$S$13,VLOOKUP($BA$1,Grunnbeløpstabell!$A$2:$L$128,3,FALSE))/100)))/100,1)*100,0)</f>
        <v>1409500</v>
      </c>
      <c r="BB49" s="66">
        <f>IFERROR(MROUND((BA49+(BA49*(IF(Grunnbeløpstabell!$G$1&lt;&gt;"Egendefinert årlig prisstigning",ATF!$S$13,VLOOKUP($BB$1,Grunnbeløpstabell!$A$2:$L$128,3,FALSE))/100)))/100,1)*100,0)</f>
        <v>1454200</v>
      </c>
      <c r="BC49" s="66">
        <f>IFERROR(MROUND((BB49+(BB49*(IF(Grunnbeløpstabell!$G$1&lt;&gt;"Egendefinert årlig prisstigning",ATF!$S$13,VLOOKUP($BC$1,Grunnbeløpstabell!$A$2:$L$128,3,FALSE))/100)))/100,1)*100,0)</f>
        <v>1500300</v>
      </c>
      <c r="BD49" s="66">
        <f>IFERROR(MROUND((BC49+(BC49*(IF(Grunnbeløpstabell!$G$1&lt;&gt;"Egendefinert årlig prisstigning",ATF!$S$13,VLOOKUP($BD$1,Grunnbeløpstabell!$A$2:$L$128,3,FALSE))/100)))/100,1)*100,0)</f>
        <v>1547900</v>
      </c>
      <c r="BE49" s="66">
        <f>IFERROR(MROUND((BD49+(BD49*(IF(Grunnbeløpstabell!$G$1&lt;&gt;"Egendefinert årlig prisstigning",ATF!$S$13,VLOOKUP($BE$1,Grunnbeløpstabell!$A$2:$L$128,3,FALSE))/100)))/100,1)*100,0)</f>
        <v>1597000</v>
      </c>
      <c r="BF49" s="66">
        <f>IFERROR(MROUND((BE49+(BE49*(IF(Grunnbeløpstabell!$G$1&lt;&gt;"Egendefinert årlig prisstigning",ATF!$S$13,VLOOKUP($BF$1,Grunnbeløpstabell!$A$2:$L$128,3,FALSE))/100)))/100,1)*100,0)</f>
        <v>1647600</v>
      </c>
      <c r="BG49" s="66">
        <f>IFERROR(MROUND((BF49+(BF49*(IF(Grunnbeløpstabell!$G$1&lt;&gt;"Egendefinert årlig prisstigning",ATF!$S$13,VLOOKUP($BG$1,Grunnbeløpstabell!$A$2:$L$128,3,FALSE))/100)))/100,1)*100,0)</f>
        <v>1699800</v>
      </c>
      <c r="BH49" s="66">
        <f>IFERROR(MROUND((BG49+(BG49*(IF(Grunnbeløpstabell!$G$1&lt;&gt;"Egendefinert årlig prisstigning",ATF!$S$13,VLOOKUP($BH$1,Grunnbeløpstabell!$A$2:$L$128,3,FALSE))/100)))/100,1)*100,0)</f>
        <v>1753700</v>
      </c>
      <c r="BI49" s="66">
        <f>IFERROR(MROUND((BH49+(BH49*(IF(Grunnbeløpstabell!$G$1&lt;&gt;"Egendefinert årlig prisstigning",ATF!$S$13,VLOOKUP($BI$1,Grunnbeløpstabell!$A$2:$L$128,3,FALSE))/100)))/100,1)*100,0)</f>
        <v>1809300</v>
      </c>
      <c r="BJ49" s="66">
        <f>IFERROR(MROUND((BI49+(BI49*(IF(Grunnbeløpstabell!$G$1&lt;&gt;"Egendefinert årlig prisstigning",ATF!$S$13,VLOOKUP($BJ$1,Grunnbeløpstabell!$A$2:$L$128,3,FALSE))/100)))/100,1)*100,0)</f>
        <v>1866700</v>
      </c>
      <c r="BK49" s="66">
        <f>IFERROR(MROUND((BJ49+(BJ49*(IF(Grunnbeløpstabell!$G$1&lt;&gt;"Egendefinert årlig prisstigning",ATF!$S$13,VLOOKUP($BK$1,Grunnbeløpstabell!$A$2:$L$128,3,FALSE))/100)))/100,1)*100,0)</f>
        <v>1925900</v>
      </c>
      <c r="BL49" s="66">
        <f>IFERROR(MROUND((BK49+(BK49*(IF(Grunnbeløpstabell!$G$1&lt;&gt;"Egendefinert årlig prisstigning",ATF!$S$13,VLOOKUP($BL$1,Grunnbeløpstabell!$A$2:$L$128,3,FALSE))/100)))/100,1)*100,0)</f>
        <v>1987000</v>
      </c>
      <c r="BM49" s="66">
        <f>IFERROR(MROUND((BL49+(BL49*(IF(Grunnbeløpstabell!$G$1&lt;&gt;"Egendefinert årlig prisstigning",ATF!$S$13,VLOOKUP($BM$1,Grunnbeløpstabell!$A$2:$L$128,3,FALSE))/100)))/100,1)*100,0)</f>
        <v>2050000</v>
      </c>
      <c r="BN49" s="66">
        <f>IFERROR(MROUND((BM49+(BM49*(IF(Grunnbeløpstabell!$G$1&lt;&gt;"Egendefinert årlig prisstigning",ATF!$S$13,VLOOKUP($BN$1,Grunnbeløpstabell!$A$2:$L$128,3,FALSE))/100)))/100,1)*100,0)</f>
        <v>2115000</v>
      </c>
      <c r="BO49" s="66">
        <f>IFERROR(MROUND((BN49+(BN49*(IF(Grunnbeløpstabell!$G$1&lt;&gt;"Egendefinert årlig prisstigning",ATF!$S$13,VLOOKUP($BO$1,Grunnbeløpstabell!$A$2:$L$128,3,FALSE))/100)))/100,1)*100,0)</f>
        <v>2182000</v>
      </c>
      <c r="BP49" s="66">
        <f>IFERROR(MROUND((BO49+(BO49*(IF(Grunnbeløpstabell!$G$1&lt;&gt;"Egendefinert årlig prisstigning",ATF!$S$13,VLOOKUP($BP$1,Grunnbeløpstabell!$A$2:$L$128,3,FALSE))/100)))/100,1)*100,0)</f>
        <v>2251200</v>
      </c>
      <c r="BQ49" s="66">
        <f>IFERROR(MROUND((BP49+(BP49*(IF(Grunnbeløpstabell!$G$1&lt;&gt;"Egendefinert årlig prisstigning",ATF!$S$13,VLOOKUP($BQ$1,Grunnbeløpstabell!$A$2:$L$128,3,FALSE))/100)))/100,1)*100,0)</f>
        <v>2322600</v>
      </c>
      <c r="BR49" s="66">
        <f>IFERROR(MROUND((BQ49+(BQ49*(IF(Grunnbeløpstabell!$G$1&lt;&gt;"Egendefinert årlig prisstigning",ATF!$S$13,VLOOKUP($BR$1,Grunnbeløpstabell!$A$2:$L$128,3,FALSE))/100)))/100,1)*100,0)</f>
        <v>2396200</v>
      </c>
      <c r="BS49" s="66">
        <f>IFERROR(MROUND((BR49+(BR49*(IF(Grunnbeløpstabell!$G$1&lt;&gt;"Egendefinert årlig prisstigning",ATF!$S$13,VLOOKUP($BS$1,Grunnbeløpstabell!$A$2:$L$128,3,FALSE))/100)))/100,1)*100,0)</f>
        <v>2472200</v>
      </c>
      <c r="BT49" s="66">
        <f>IFERROR(MROUND((BS49+(BS49*(IF(Grunnbeløpstabell!$G$1&lt;&gt;"Egendefinert årlig prisstigning",ATF!$S$13,VLOOKUP($BT$1,Grunnbeløpstabell!$A$2:$L$128,3,FALSE))/100)))/100,1)*100,0)</f>
        <v>2550600</v>
      </c>
      <c r="BU49" s="66">
        <f>IFERROR(MROUND((BT49+(BT49*(IF(Grunnbeløpstabell!$G$1&lt;&gt;"Egendefinert årlig prisstigning",ATF!$S$13,VLOOKUP($BU$1,Grunnbeløpstabell!$A$2:$L$128,3,FALSE))/100)))/100,1)*100,0)</f>
        <v>2631500</v>
      </c>
      <c r="BV49" s="66">
        <f>IFERROR(MROUND((BU49+(BU49*(IF(Grunnbeløpstabell!$G$1&lt;&gt;"Egendefinert årlig prisstigning",ATF!$S$13,VLOOKUP($BV$1,Grunnbeløpstabell!$A$2:$L$128,3,FALSE))/100)))/100,1)*100,0)</f>
        <v>2714900</v>
      </c>
      <c r="BW49" s="66">
        <f>IFERROR(MROUND((BV49+(BV49*(IF(Grunnbeløpstabell!$G$1&lt;&gt;"Egendefinert årlig prisstigning",ATF!$S$13,VLOOKUP($BW$1,Grunnbeløpstabell!$A$2:$L$128,3,FALSE))/100)))/100,1)*100,0)</f>
        <v>2801000</v>
      </c>
      <c r="BX49" s="66">
        <f>IFERROR(MROUND((BW49+(BW49*(IF(Grunnbeløpstabell!$G$1&lt;&gt;"Egendefinert årlig prisstigning",ATF!$S$13,VLOOKUP($BX$1,Grunnbeløpstabell!$A$2:$L$128,3,FALSE))/100)))/100,1)*100,0)</f>
        <v>2889800</v>
      </c>
      <c r="BY49" s="66">
        <f>IFERROR(MROUND((BX49+(BX49*(IF(Grunnbeløpstabell!$G$1&lt;&gt;"Egendefinert årlig prisstigning",ATF!$S$13,VLOOKUP($BY$1,Grunnbeløpstabell!$A$2:$L$128,3,FALSE))/100)))/100,1)*100,0)</f>
        <v>2981400</v>
      </c>
      <c r="BZ49" s="66">
        <f>IFERROR(MROUND((BY49+(BY49*(IF(Grunnbeløpstabell!$G$1&lt;&gt;"Egendefinert årlig prisstigning",ATF!$S$13,VLOOKUP($BZ$1,Grunnbeløpstabell!$A$2:$L$128,3,FALSE))/100)))/100,1)*100,0)</f>
        <v>3075900</v>
      </c>
      <c r="CA49" s="66">
        <f>IFERROR(MROUND((BZ49+(BZ49*(IF(Grunnbeløpstabell!$G$1&lt;&gt;"Egendefinert årlig prisstigning",ATF!$S$13,VLOOKUP($CA$1,Grunnbeløpstabell!$A$2:$L$128,3,FALSE))/100)))/100,1)*100,0)</f>
        <v>3173400</v>
      </c>
      <c r="CB49" s="66">
        <f>IFERROR(MROUND((CA49+(CA49*(IF(Grunnbeløpstabell!$G$1&lt;&gt;"Egendefinert årlig prisstigning",ATF!$S$13,VLOOKUP($CB$1,Grunnbeløpstabell!$A$2:$L$128,3,FALSE))/100)))/100,1)*100,0)</f>
        <v>3274000</v>
      </c>
      <c r="CC49" s="66">
        <f>IFERROR(MROUND((CB49+(CB49*(IF(Grunnbeløpstabell!$G$1&lt;&gt;"Egendefinert årlig prisstigning",ATF!$S$13,VLOOKUP($CC$1,Grunnbeløpstabell!$A$2:$L$128,3,FALSE))/100)))/100,1)*100,0)</f>
        <v>3377800</v>
      </c>
      <c r="CD49" s="66">
        <f>IFERROR(MROUND((CC49+(CC49*(IF(Grunnbeløpstabell!$G$1&lt;&gt;"Egendefinert årlig prisstigning",ATF!$S$13,VLOOKUP($CD$1,Grunnbeløpstabell!$A$2:$L$128,3,FALSE))/100)))/100,1)*100,0)</f>
        <v>3484900</v>
      </c>
      <c r="CE49" s="66">
        <f>IFERROR(MROUND((CD49+(CD49*(IF(Grunnbeløpstabell!$G$1&lt;&gt;"Egendefinert årlig prisstigning",ATF!$S$13,VLOOKUP($CE$1,Grunnbeløpstabell!$A$2:$L$128,3,FALSE))/100)))/100,1)*100,0)</f>
        <v>3595400</v>
      </c>
      <c r="CF49" s="66">
        <f>IFERROR(MROUND((CE49+(CE49*(IF(Grunnbeløpstabell!$G$1&lt;&gt;"Egendefinert årlig prisstigning",ATF!$S$13,VLOOKUP($CF$1,Grunnbeløpstabell!$A$2:$L$128,3,FALSE))/100)))/100,1)*100,0)</f>
        <v>3709400</v>
      </c>
      <c r="CG49" s="66">
        <f>IFERROR(MROUND((CF49+(CF49*(IF(Grunnbeløpstabell!$G$1&lt;&gt;"Egendefinert årlig prisstigning",ATF!$S$13,VLOOKUP($CG$1,Grunnbeløpstabell!$A$2:$L$128,3,FALSE))/100)))/100,1)*100,0)</f>
        <v>3827000</v>
      </c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</row>
    <row r="50" spans="1:147">
      <c r="A50" s="159">
        <v>67</v>
      </c>
      <c r="B50" s="160">
        <v>436500</v>
      </c>
      <c r="C50" s="215">
        <v>446500</v>
      </c>
      <c r="D50" s="160">
        <v>446500</v>
      </c>
      <c r="E50" s="215">
        <v>446500</v>
      </c>
      <c r="F50" s="160">
        <v>453700</v>
      </c>
      <c r="G50" s="215">
        <v>467800</v>
      </c>
      <c r="H50" s="160">
        <v>467800</v>
      </c>
      <c r="I50" s="215">
        <v>480000</v>
      </c>
      <c r="J50" s="160">
        <v>480000</v>
      </c>
      <c r="K50" s="215">
        <v>494200</v>
      </c>
      <c r="L50" s="160">
        <v>500900</v>
      </c>
      <c r="M50" s="215">
        <v>524200</v>
      </c>
      <c r="N50" s="160">
        <v>527800</v>
      </c>
      <c r="O50" s="215">
        <v>538900</v>
      </c>
      <c r="P50" s="160">
        <v>548200</v>
      </c>
      <c r="Q50" s="215">
        <v>563000</v>
      </c>
      <c r="R50" s="160">
        <v>569000</v>
      </c>
      <c r="S50" s="215">
        <v>580300</v>
      </c>
      <c r="T50" s="160">
        <v>581400</v>
      </c>
      <c r="U50" s="215">
        <v>588100</v>
      </c>
      <c r="V50" s="160">
        <v>590000</v>
      </c>
      <c r="W50" s="215">
        <v>597400</v>
      </c>
      <c r="X50" s="160">
        <v>605500</v>
      </c>
      <c r="Y50" s="215">
        <v>608200</v>
      </c>
      <c r="Z50" s="160">
        <v>615800</v>
      </c>
      <c r="AA50" s="215">
        <v>626300</v>
      </c>
      <c r="AB50" s="160">
        <v>657300</v>
      </c>
      <c r="AC50" s="66">
        <f>IFERROR(MROUND((AB50+(AB50*(IF(Grunnbeløpstabell!$G$1&lt;&gt;"Egendefinert årlig prisstigning",ATF!$S$13,VLOOKUP($AC$1,Grunnbeløpstabell!$A$2:$L$128,3,FALSE))/100)))/100,1)*100,0)</f>
        <v>678100</v>
      </c>
      <c r="AD50" s="66">
        <f>IFERROR(MROUND((AC50+(AC50*(IF(Grunnbeløpstabell!$G$1&lt;&gt;"Egendefinert årlig prisstigning",ATF!$S$13,VLOOKUP($AD$1,Grunnbeløpstabell!$A$2:$L$128,3,FALSE))/100)))/100,1)*100,0)</f>
        <v>699600</v>
      </c>
      <c r="AE50" s="66">
        <f>IFERROR(MROUND((AD50+(AD50*(IF(Grunnbeløpstabell!$G$1&lt;&gt;"Egendefinert årlig prisstigning",ATF!$S$13,VLOOKUP($AE$1,Grunnbeløpstabell!$A$2:$L$128,3,FALSE))/100)))/100,1)*100,0)</f>
        <v>721800</v>
      </c>
      <c r="AF50" s="66">
        <f>IFERROR(MROUND((AE50+(AE50*(IF(Grunnbeløpstabell!$G$1&lt;&gt;"Egendefinert årlig prisstigning",ATF!$S$13,VLOOKUP($AF$1,Grunnbeløpstabell!$A$2:$L$128,3,FALSE))/100)))/100,1)*100,0)</f>
        <v>744700</v>
      </c>
      <c r="AG50" s="66">
        <f>IFERROR(MROUND((AF50+(AF50*(IF(Grunnbeløpstabell!$G$1&lt;&gt;"Egendefinert årlig prisstigning",ATF!$S$13,VLOOKUP($AG$1,Grunnbeløpstabell!$A$2:$L$128,3,FALSE))/100)))/100,1)*100,0)</f>
        <v>768300</v>
      </c>
      <c r="AH50" s="66">
        <f>IFERROR(MROUND((AG50+(AG50*(IF(Grunnbeløpstabell!$G$1&lt;&gt;"Egendefinert årlig prisstigning",ATF!$S$13,VLOOKUP($AH$1,Grunnbeløpstabell!$A$2:$L$128,3,FALSE))/100)))/100,1)*100,0)</f>
        <v>792700</v>
      </c>
      <c r="AI50" s="66">
        <f>IFERROR(MROUND((AH50+(AH50*(IF(Grunnbeløpstabell!$G$1&lt;&gt;"Egendefinert årlig prisstigning",ATF!$S$13,VLOOKUP($AI$1,Grunnbeløpstabell!$A$2:$L$128,3,FALSE))/100)))/100,1)*100,0)</f>
        <v>817800</v>
      </c>
      <c r="AJ50" s="66">
        <f>IFERROR(MROUND((AI50+(AI50*(IF(Grunnbeløpstabell!$G$1&lt;&gt;"Egendefinert årlig prisstigning",ATF!$S$13,VLOOKUP($AJ$1,Grunnbeløpstabell!$A$2:$L$128,3,FALSE))/100)))/100,1)*100,0)</f>
        <v>843700</v>
      </c>
      <c r="AK50" s="66">
        <f>IFERROR(MROUND((AJ50+(AJ50*(IF(Grunnbeløpstabell!$G$1&lt;&gt;"Egendefinert årlig prisstigning",ATF!$S$13,VLOOKUP($AK$1,Grunnbeløpstabell!$A$2:$L$128,3,FALSE))/100)))/100,1)*100,0)</f>
        <v>870400</v>
      </c>
      <c r="AL50" s="66">
        <f>IFERROR(MROUND((AK50+(AK50*(IF(Grunnbeløpstabell!$G$1&lt;&gt;"Egendefinert årlig prisstigning",ATF!$S$13,VLOOKUP($AL$1,Grunnbeløpstabell!$A$2:$L$128,3,FALSE))/100)))/100,1)*100,0)</f>
        <v>898000</v>
      </c>
      <c r="AM50" s="66">
        <f>IFERROR(MROUND((AL50+(AL50*(IF(Grunnbeløpstabell!$G$1&lt;&gt;"Egendefinert årlig prisstigning",ATF!$S$13,VLOOKUP($AM$1,Grunnbeløpstabell!$A$2:$L$128,3,FALSE))/100)))/100,1)*100,0)</f>
        <v>926500</v>
      </c>
      <c r="AN50" s="66">
        <f>IFERROR(MROUND((AM50+(AM50*(IF(Grunnbeløpstabell!$G$1&lt;&gt;"Egendefinert årlig prisstigning",ATF!$S$13,VLOOKUP($AN$1,Grunnbeløpstabell!$A$2:$L$128,3,FALSE))/100)))/100,1)*100,0)</f>
        <v>955900</v>
      </c>
      <c r="AO50" s="66">
        <f>IFERROR(MROUND((AN50+(AN50*(IF(Grunnbeløpstabell!$G$1&lt;&gt;"Egendefinert årlig prisstigning",ATF!$S$13,VLOOKUP($AO$1,Grunnbeløpstabell!$A$2:$L$128,3,FALSE))/100)))/100,1)*100,0)</f>
        <v>986200</v>
      </c>
      <c r="AP50" s="66">
        <f>IFERROR(MROUND((AO50+(AO50*(IF(Grunnbeløpstabell!$G$1&lt;&gt;"Egendefinert årlig prisstigning",ATF!$S$13,VLOOKUP($AP$1,Grunnbeløpstabell!$A$2:$L$128,3,FALSE))/100)))/100,1)*100,0)</f>
        <v>1017500</v>
      </c>
      <c r="AQ50" s="66">
        <f>IFERROR(MROUND((AP50+(AP50*(IF(Grunnbeløpstabell!$G$1&lt;&gt;"Egendefinert årlig prisstigning",ATF!$S$13,VLOOKUP($AQ$1,Grunnbeløpstabell!$A$2:$L$128,3,FALSE))/100)))/100,1)*100,0)</f>
        <v>1049800</v>
      </c>
      <c r="AR50" s="66">
        <f>IFERROR(MROUND((AQ50+(AQ50*(IF(Grunnbeløpstabell!$G$1&lt;&gt;"Egendefinert årlig prisstigning",ATF!$S$13,VLOOKUP($AR$1,Grunnbeløpstabell!$A$2:$L$128,3,FALSE))/100)))/100,1)*100,0)</f>
        <v>1083100</v>
      </c>
      <c r="AS50" s="66">
        <f>IFERROR(MROUND((AR50+(AR50*(IF(Grunnbeløpstabell!$G$1&lt;&gt;"Egendefinert årlig prisstigning",ATF!$S$13,VLOOKUP($AS$1,Grunnbeløpstabell!$A$2:$L$128,3,FALSE))/100)))/100,1)*100,0)</f>
        <v>1117400</v>
      </c>
      <c r="AT50" s="66">
        <f>IFERROR(MROUND((AS50+(AS50*(IF(Grunnbeløpstabell!$G$1&lt;&gt;"Egendefinert årlig prisstigning",ATF!$S$13,VLOOKUP($AT$1,Grunnbeløpstabell!$A$2:$L$128,3,FALSE))/100)))/100,1)*100,0)</f>
        <v>1152800</v>
      </c>
      <c r="AU50" s="66">
        <f>IFERROR(MROUND((AT50+(AT50*(IF(Grunnbeløpstabell!$G$1&lt;&gt;"Egendefinert årlig prisstigning",ATF!$S$13,VLOOKUP($AU$1,Grunnbeløpstabell!$A$2:$L$128,3,FALSE))/100)))/100,1)*100,0)</f>
        <v>1189300</v>
      </c>
      <c r="AV50" s="66">
        <f>IFERROR(MROUND((AU50+(AU50*(IF(Grunnbeløpstabell!$G$1&lt;&gt;"Egendefinert årlig prisstigning",ATF!$S$13,VLOOKUP($AV$1,Grunnbeløpstabell!$A$2:$L$128,3,FALSE))/100)))/100,1)*100,0)</f>
        <v>1227000</v>
      </c>
      <c r="AW50" s="66">
        <f>IFERROR(MROUND((AV50+(AV50*(IF(Grunnbeløpstabell!$G$1&lt;&gt;"Egendefinert årlig prisstigning",ATF!$S$13,VLOOKUP($AW$1,Grunnbeløpstabell!$A$2:$L$128,3,FALSE))/100)))/100,1)*100,0)</f>
        <v>1265900</v>
      </c>
      <c r="AX50" s="66">
        <f>IFERROR(MROUND((AW50+(AW50*(IF(Grunnbeløpstabell!$G$1&lt;&gt;"Egendefinert årlig prisstigning",ATF!$S$13,VLOOKUP($AX$1,Grunnbeløpstabell!$A$2:$L$128,3,FALSE))/100)))/100,1)*100,0)</f>
        <v>1306000</v>
      </c>
      <c r="AY50" s="66">
        <f>IFERROR(MROUND((AX50+(AX50*(IF(Grunnbeløpstabell!$G$1&lt;&gt;"Egendefinert årlig prisstigning",ATF!$S$13,VLOOKUP($AY$1,Grunnbeløpstabell!$A$2:$L$128,3,FALSE))/100)))/100,1)*100,0)</f>
        <v>1347400</v>
      </c>
      <c r="AZ50" s="66">
        <f>IFERROR(MROUND((AY50+(AY50*(IF(Grunnbeløpstabell!$G$1&lt;&gt;"Egendefinert årlig prisstigning",ATF!$S$13,VLOOKUP($AZ$1,Grunnbeløpstabell!$A$2:$L$128,3,FALSE))/100)))/100,1)*100,0)</f>
        <v>1390100</v>
      </c>
      <c r="BA50" s="66">
        <f>IFERROR(MROUND((AZ50+(AZ50*(IF(Grunnbeløpstabell!$G$1&lt;&gt;"Egendefinert årlig prisstigning",ATF!$S$13,VLOOKUP($BA$1,Grunnbeløpstabell!$A$2:$L$128,3,FALSE))/100)))/100,1)*100,0)</f>
        <v>1434200</v>
      </c>
      <c r="BB50" s="66">
        <f>IFERROR(MROUND((BA50+(BA50*(IF(Grunnbeløpstabell!$G$1&lt;&gt;"Egendefinert årlig prisstigning",ATF!$S$13,VLOOKUP($BB$1,Grunnbeløpstabell!$A$2:$L$128,3,FALSE))/100)))/100,1)*100,0)</f>
        <v>1479700</v>
      </c>
      <c r="BC50" s="66">
        <f>IFERROR(MROUND((BB50+(BB50*(IF(Grunnbeløpstabell!$G$1&lt;&gt;"Egendefinert årlig prisstigning",ATF!$S$13,VLOOKUP($BC$1,Grunnbeløpstabell!$A$2:$L$128,3,FALSE))/100)))/100,1)*100,0)</f>
        <v>1526600</v>
      </c>
      <c r="BD50" s="66">
        <f>IFERROR(MROUND((BC50+(BC50*(IF(Grunnbeløpstabell!$G$1&lt;&gt;"Egendefinert årlig prisstigning",ATF!$S$13,VLOOKUP($BD$1,Grunnbeløpstabell!$A$2:$L$128,3,FALSE))/100)))/100,1)*100,0)</f>
        <v>1575000</v>
      </c>
      <c r="BE50" s="66">
        <f>IFERROR(MROUND((BD50+(BD50*(IF(Grunnbeløpstabell!$G$1&lt;&gt;"Egendefinert årlig prisstigning",ATF!$S$13,VLOOKUP($BE$1,Grunnbeløpstabell!$A$2:$L$128,3,FALSE))/100)))/100,1)*100,0)</f>
        <v>1624900</v>
      </c>
      <c r="BF50" s="66">
        <f>IFERROR(MROUND((BE50+(BE50*(IF(Grunnbeløpstabell!$G$1&lt;&gt;"Egendefinert årlig prisstigning",ATF!$S$13,VLOOKUP($BF$1,Grunnbeløpstabell!$A$2:$L$128,3,FALSE))/100)))/100,1)*100,0)</f>
        <v>1676400</v>
      </c>
      <c r="BG50" s="66">
        <f>IFERROR(MROUND((BF50+(BF50*(IF(Grunnbeløpstabell!$G$1&lt;&gt;"Egendefinert årlig prisstigning",ATF!$S$13,VLOOKUP($BG$1,Grunnbeløpstabell!$A$2:$L$128,3,FALSE))/100)))/100,1)*100,0)</f>
        <v>1729500</v>
      </c>
      <c r="BH50" s="66">
        <f>IFERROR(MROUND((BG50+(BG50*(IF(Grunnbeløpstabell!$G$1&lt;&gt;"Egendefinert årlig prisstigning",ATF!$S$13,VLOOKUP($BH$1,Grunnbeløpstabell!$A$2:$L$128,3,FALSE))/100)))/100,1)*100,0)</f>
        <v>1784300</v>
      </c>
      <c r="BI50" s="66">
        <f>IFERROR(MROUND((BH50+(BH50*(IF(Grunnbeløpstabell!$G$1&lt;&gt;"Egendefinert årlig prisstigning",ATF!$S$13,VLOOKUP($BI$1,Grunnbeløpstabell!$A$2:$L$128,3,FALSE))/100)))/100,1)*100,0)</f>
        <v>1840900</v>
      </c>
      <c r="BJ50" s="66">
        <f>IFERROR(MROUND((BI50+(BI50*(IF(Grunnbeløpstabell!$G$1&lt;&gt;"Egendefinert årlig prisstigning",ATF!$S$13,VLOOKUP($BJ$1,Grunnbeløpstabell!$A$2:$L$128,3,FALSE))/100)))/100,1)*100,0)</f>
        <v>1899300</v>
      </c>
      <c r="BK50" s="66">
        <f>IFERROR(MROUND((BJ50+(BJ50*(IF(Grunnbeløpstabell!$G$1&lt;&gt;"Egendefinert årlig prisstigning",ATF!$S$13,VLOOKUP($BK$1,Grunnbeløpstabell!$A$2:$L$128,3,FALSE))/100)))/100,1)*100,0)</f>
        <v>1959500</v>
      </c>
      <c r="BL50" s="66">
        <f>IFERROR(MROUND((BK50+(BK50*(IF(Grunnbeløpstabell!$G$1&lt;&gt;"Egendefinert årlig prisstigning",ATF!$S$13,VLOOKUP($BL$1,Grunnbeløpstabell!$A$2:$L$128,3,FALSE))/100)))/100,1)*100,0)</f>
        <v>2021600</v>
      </c>
      <c r="BM50" s="66">
        <f>IFERROR(MROUND((BL50+(BL50*(IF(Grunnbeløpstabell!$G$1&lt;&gt;"Egendefinert årlig prisstigning",ATF!$S$13,VLOOKUP($BM$1,Grunnbeløpstabell!$A$2:$L$128,3,FALSE))/100)))/100,1)*100,0)</f>
        <v>2085700</v>
      </c>
      <c r="BN50" s="66">
        <f>IFERROR(MROUND((BM50+(BM50*(IF(Grunnbeløpstabell!$G$1&lt;&gt;"Egendefinert årlig prisstigning",ATF!$S$13,VLOOKUP($BN$1,Grunnbeløpstabell!$A$2:$L$128,3,FALSE))/100)))/100,1)*100,0)</f>
        <v>2151800</v>
      </c>
      <c r="BO50" s="66">
        <f>IFERROR(MROUND((BN50+(BN50*(IF(Grunnbeløpstabell!$G$1&lt;&gt;"Egendefinert årlig prisstigning",ATF!$S$13,VLOOKUP($BO$1,Grunnbeløpstabell!$A$2:$L$128,3,FALSE))/100)))/100,1)*100,0)</f>
        <v>2220000</v>
      </c>
      <c r="BP50" s="66">
        <f>IFERROR(MROUND((BO50+(BO50*(IF(Grunnbeløpstabell!$G$1&lt;&gt;"Egendefinert årlig prisstigning",ATF!$S$13,VLOOKUP($BP$1,Grunnbeløpstabell!$A$2:$L$128,3,FALSE))/100)))/100,1)*100,0)</f>
        <v>2290400</v>
      </c>
      <c r="BQ50" s="66">
        <f>IFERROR(MROUND((BP50+(BP50*(IF(Grunnbeløpstabell!$G$1&lt;&gt;"Egendefinert årlig prisstigning",ATF!$S$13,VLOOKUP($BQ$1,Grunnbeløpstabell!$A$2:$L$128,3,FALSE))/100)))/100,1)*100,0)</f>
        <v>2363000</v>
      </c>
      <c r="BR50" s="66">
        <f>IFERROR(MROUND((BQ50+(BQ50*(IF(Grunnbeløpstabell!$G$1&lt;&gt;"Egendefinert årlig prisstigning",ATF!$S$13,VLOOKUP($BR$1,Grunnbeløpstabell!$A$2:$L$128,3,FALSE))/100)))/100,1)*100,0)</f>
        <v>2437900</v>
      </c>
      <c r="BS50" s="66">
        <f>IFERROR(MROUND((BR50+(BR50*(IF(Grunnbeløpstabell!$G$1&lt;&gt;"Egendefinert årlig prisstigning",ATF!$S$13,VLOOKUP($BS$1,Grunnbeløpstabell!$A$2:$L$128,3,FALSE))/100)))/100,1)*100,0)</f>
        <v>2515200</v>
      </c>
      <c r="BT50" s="66">
        <f>IFERROR(MROUND((BS50+(BS50*(IF(Grunnbeløpstabell!$G$1&lt;&gt;"Egendefinert årlig prisstigning",ATF!$S$13,VLOOKUP($BT$1,Grunnbeløpstabell!$A$2:$L$128,3,FALSE))/100)))/100,1)*100,0)</f>
        <v>2594900</v>
      </c>
      <c r="BU50" s="66">
        <f>IFERROR(MROUND((BT50+(BT50*(IF(Grunnbeløpstabell!$G$1&lt;&gt;"Egendefinert årlig prisstigning",ATF!$S$13,VLOOKUP($BU$1,Grunnbeløpstabell!$A$2:$L$128,3,FALSE))/100)))/100,1)*100,0)</f>
        <v>2677200</v>
      </c>
      <c r="BV50" s="66">
        <f>IFERROR(MROUND((BU50+(BU50*(IF(Grunnbeløpstabell!$G$1&lt;&gt;"Egendefinert årlig prisstigning",ATF!$S$13,VLOOKUP($BV$1,Grunnbeløpstabell!$A$2:$L$128,3,FALSE))/100)))/100,1)*100,0)</f>
        <v>2762100</v>
      </c>
      <c r="BW50" s="66">
        <f>IFERROR(MROUND((BV50+(BV50*(IF(Grunnbeløpstabell!$G$1&lt;&gt;"Egendefinert årlig prisstigning",ATF!$S$13,VLOOKUP($BW$1,Grunnbeløpstabell!$A$2:$L$128,3,FALSE))/100)))/100,1)*100,0)</f>
        <v>2849700</v>
      </c>
      <c r="BX50" s="66">
        <f>IFERROR(MROUND((BW50+(BW50*(IF(Grunnbeløpstabell!$G$1&lt;&gt;"Egendefinert årlig prisstigning",ATF!$S$13,VLOOKUP($BX$1,Grunnbeløpstabell!$A$2:$L$128,3,FALSE))/100)))/100,1)*100,0)</f>
        <v>2940000</v>
      </c>
      <c r="BY50" s="66">
        <f>IFERROR(MROUND((BX50+(BX50*(IF(Grunnbeløpstabell!$G$1&lt;&gt;"Egendefinert årlig prisstigning",ATF!$S$13,VLOOKUP($BY$1,Grunnbeløpstabell!$A$2:$L$128,3,FALSE))/100)))/100,1)*100,0)</f>
        <v>3033200</v>
      </c>
      <c r="BZ50" s="66">
        <f>IFERROR(MROUND((BY50+(BY50*(IF(Grunnbeløpstabell!$G$1&lt;&gt;"Egendefinert årlig prisstigning",ATF!$S$13,VLOOKUP($BZ$1,Grunnbeløpstabell!$A$2:$L$128,3,FALSE))/100)))/100,1)*100,0)</f>
        <v>3129400</v>
      </c>
      <c r="CA50" s="66">
        <f>IFERROR(MROUND((BZ50+(BZ50*(IF(Grunnbeløpstabell!$G$1&lt;&gt;"Egendefinert årlig prisstigning",ATF!$S$13,VLOOKUP($CA$1,Grunnbeløpstabell!$A$2:$L$128,3,FALSE))/100)))/100,1)*100,0)</f>
        <v>3228600</v>
      </c>
      <c r="CB50" s="66">
        <f>IFERROR(MROUND((CA50+(CA50*(IF(Grunnbeløpstabell!$G$1&lt;&gt;"Egendefinert årlig prisstigning",ATF!$S$13,VLOOKUP($CB$1,Grunnbeløpstabell!$A$2:$L$128,3,FALSE))/100)))/100,1)*100,0)</f>
        <v>3330900</v>
      </c>
      <c r="CC50" s="66">
        <f>IFERROR(MROUND((CB50+(CB50*(IF(Grunnbeløpstabell!$G$1&lt;&gt;"Egendefinert årlig prisstigning",ATF!$S$13,VLOOKUP($CC$1,Grunnbeløpstabell!$A$2:$L$128,3,FALSE))/100)))/100,1)*100,0)</f>
        <v>3436500</v>
      </c>
      <c r="CD50" s="66">
        <f>IFERROR(MROUND((CC50+(CC50*(IF(Grunnbeløpstabell!$G$1&lt;&gt;"Egendefinert årlig prisstigning",ATF!$S$13,VLOOKUP($CD$1,Grunnbeløpstabell!$A$2:$L$128,3,FALSE))/100)))/100,1)*100,0)</f>
        <v>3545400</v>
      </c>
      <c r="CE50" s="66">
        <f>IFERROR(MROUND((CD50+(CD50*(IF(Grunnbeløpstabell!$G$1&lt;&gt;"Egendefinert årlig prisstigning",ATF!$S$13,VLOOKUP($CE$1,Grunnbeløpstabell!$A$2:$L$128,3,FALSE))/100)))/100,1)*100,0)</f>
        <v>3657800</v>
      </c>
      <c r="CF50" s="66">
        <f>IFERROR(MROUND((CE50+(CE50*(IF(Grunnbeløpstabell!$G$1&lt;&gt;"Egendefinert årlig prisstigning",ATF!$S$13,VLOOKUP($CF$1,Grunnbeløpstabell!$A$2:$L$128,3,FALSE))/100)))/100,1)*100,0)</f>
        <v>3773800</v>
      </c>
      <c r="CG50" s="66">
        <f>IFERROR(MROUND((CF50+(CF50*(IF(Grunnbeløpstabell!$G$1&lt;&gt;"Egendefinert årlig prisstigning",ATF!$S$13,VLOOKUP($CG$1,Grunnbeløpstabell!$A$2:$L$128,3,FALSE))/100)))/100,1)*100,0)</f>
        <v>3893400</v>
      </c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</row>
    <row r="51" spans="1:147">
      <c r="A51" s="159">
        <v>68</v>
      </c>
      <c r="B51" s="160">
        <v>444500</v>
      </c>
      <c r="C51" s="215">
        <v>454500</v>
      </c>
      <c r="D51" s="160">
        <v>454500</v>
      </c>
      <c r="E51" s="215">
        <v>454500</v>
      </c>
      <c r="F51" s="160">
        <v>461700</v>
      </c>
      <c r="G51" s="215">
        <v>476000</v>
      </c>
      <c r="H51" s="160">
        <v>476000</v>
      </c>
      <c r="I51" s="215">
        <v>488400</v>
      </c>
      <c r="J51" s="160">
        <v>488400</v>
      </c>
      <c r="K51" s="215">
        <v>502800</v>
      </c>
      <c r="L51" s="160">
        <v>509600</v>
      </c>
      <c r="M51" s="215">
        <v>533300</v>
      </c>
      <c r="N51" s="160">
        <v>536900</v>
      </c>
      <c r="O51" s="215">
        <v>548200</v>
      </c>
      <c r="P51" s="160">
        <v>557600</v>
      </c>
      <c r="Q51" s="215">
        <v>572700</v>
      </c>
      <c r="R51" s="160">
        <v>578800</v>
      </c>
      <c r="S51" s="215">
        <v>590300</v>
      </c>
      <c r="T51" s="160">
        <v>591400</v>
      </c>
      <c r="U51" s="215">
        <v>598200</v>
      </c>
      <c r="V51" s="160">
        <v>600200</v>
      </c>
      <c r="W51" s="215">
        <v>607700</v>
      </c>
      <c r="X51" s="160">
        <v>615900</v>
      </c>
      <c r="Y51" s="215">
        <v>618600</v>
      </c>
      <c r="Z51" s="160">
        <v>626100</v>
      </c>
      <c r="AA51" s="215">
        <v>636700</v>
      </c>
      <c r="AB51" s="160">
        <v>667700</v>
      </c>
      <c r="AC51" s="66">
        <f>IFERROR(MROUND((AB51+(AB51*(IF(Grunnbeløpstabell!$G$1&lt;&gt;"Egendefinert årlig prisstigning",ATF!$S$13,VLOOKUP($AC$1,Grunnbeløpstabell!$A$2:$L$128,3,FALSE))/100)))/100,1)*100,0)</f>
        <v>688900</v>
      </c>
      <c r="AD51" s="66">
        <f>IFERROR(MROUND((AC51+(AC51*(IF(Grunnbeløpstabell!$G$1&lt;&gt;"Egendefinert årlig prisstigning",ATF!$S$13,VLOOKUP($AD$1,Grunnbeløpstabell!$A$2:$L$128,3,FALSE))/100)))/100,1)*100,0)</f>
        <v>710700</v>
      </c>
      <c r="AE51" s="66">
        <f>IFERROR(MROUND((AD51+(AD51*(IF(Grunnbeløpstabell!$G$1&lt;&gt;"Egendefinert årlig prisstigning",ATF!$S$13,VLOOKUP($AE$1,Grunnbeløpstabell!$A$2:$L$128,3,FALSE))/100)))/100,1)*100,0)</f>
        <v>733200</v>
      </c>
      <c r="AF51" s="66">
        <f>IFERROR(MROUND((AE51+(AE51*(IF(Grunnbeløpstabell!$G$1&lt;&gt;"Egendefinert årlig prisstigning",ATF!$S$13,VLOOKUP($AF$1,Grunnbeløpstabell!$A$2:$L$128,3,FALSE))/100)))/100,1)*100,0)</f>
        <v>756400</v>
      </c>
      <c r="AG51" s="66">
        <f>IFERROR(MROUND((AF51+(AF51*(IF(Grunnbeløpstabell!$G$1&lt;&gt;"Egendefinert årlig prisstigning",ATF!$S$13,VLOOKUP($AG$1,Grunnbeløpstabell!$A$2:$L$128,3,FALSE))/100)))/100,1)*100,0)</f>
        <v>780400</v>
      </c>
      <c r="AH51" s="66">
        <f>IFERROR(MROUND((AG51+(AG51*(IF(Grunnbeløpstabell!$G$1&lt;&gt;"Egendefinert årlig prisstigning",ATF!$S$13,VLOOKUP($AH$1,Grunnbeløpstabell!$A$2:$L$128,3,FALSE))/100)))/100,1)*100,0)</f>
        <v>805100</v>
      </c>
      <c r="AI51" s="66">
        <f>IFERROR(MROUND((AH51+(AH51*(IF(Grunnbeløpstabell!$G$1&lt;&gt;"Egendefinert årlig prisstigning",ATF!$S$13,VLOOKUP($AI$1,Grunnbeløpstabell!$A$2:$L$128,3,FALSE))/100)))/100,1)*100,0)</f>
        <v>830600</v>
      </c>
      <c r="AJ51" s="66">
        <f>IFERROR(MROUND((AI51+(AI51*(IF(Grunnbeløpstabell!$G$1&lt;&gt;"Egendefinert årlig prisstigning",ATF!$S$13,VLOOKUP($AJ$1,Grunnbeløpstabell!$A$2:$L$128,3,FALSE))/100)))/100,1)*100,0)</f>
        <v>856900</v>
      </c>
      <c r="AK51" s="66">
        <f>IFERROR(MROUND((AJ51+(AJ51*(IF(Grunnbeløpstabell!$G$1&lt;&gt;"Egendefinert årlig prisstigning",ATF!$S$13,VLOOKUP($AK$1,Grunnbeløpstabell!$A$2:$L$128,3,FALSE))/100)))/100,1)*100,0)</f>
        <v>884100</v>
      </c>
      <c r="AL51" s="66">
        <f>IFERROR(MROUND((AK51+(AK51*(IF(Grunnbeløpstabell!$G$1&lt;&gt;"Egendefinert årlig prisstigning",ATF!$S$13,VLOOKUP($AL$1,Grunnbeløpstabell!$A$2:$L$128,3,FALSE))/100)))/100,1)*100,0)</f>
        <v>912100</v>
      </c>
      <c r="AM51" s="66">
        <f>IFERROR(MROUND((AL51+(AL51*(IF(Grunnbeløpstabell!$G$1&lt;&gt;"Egendefinert årlig prisstigning",ATF!$S$13,VLOOKUP($AM$1,Grunnbeløpstabell!$A$2:$L$128,3,FALSE))/100)))/100,1)*100,0)</f>
        <v>941000</v>
      </c>
      <c r="AN51" s="66">
        <f>IFERROR(MROUND((AM51+(AM51*(IF(Grunnbeløpstabell!$G$1&lt;&gt;"Egendefinert årlig prisstigning",ATF!$S$13,VLOOKUP($AN$1,Grunnbeløpstabell!$A$2:$L$128,3,FALSE))/100)))/100,1)*100,0)</f>
        <v>970800</v>
      </c>
      <c r="AO51" s="66">
        <f>IFERROR(MROUND((AN51+(AN51*(IF(Grunnbeløpstabell!$G$1&lt;&gt;"Egendefinert årlig prisstigning",ATF!$S$13,VLOOKUP($AO$1,Grunnbeløpstabell!$A$2:$L$128,3,FALSE))/100)))/100,1)*100,0)</f>
        <v>1001600</v>
      </c>
      <c r="AP51" s="66">
        <f>IFERROR(MROUND((AO51+(AO51*(IF(Grunnbeløpstabell!$G$1&lt;&gt;"Egendefinert årlig prisstigning",ATF!$S$13,VLOOKUP($AP$1,Grunnbeløpstabell!$A$2:$L$128,3,FALSE))/100)))/100,1)*100,0)</f>
        <v>1033400</v>
      </c>
      <c r="AQ51" s="66">
        <f>IFERROR(MROUND((AP51+(AP51*(IF(Grunnbeløpstabell!$G$1&lt;&gt;"Egendefinert årlig prisstigning",ATF!$S$13,VLOOKUP($AQ$1,Grunnbeløpstabell!$A$2:$L$128,3,FALSE))/100)))/100,1)*100,0)</f>
        <v>1066200</v>
      </c>
      <c r="AR51" s="66">
        <f>IFERROR(MROUND((AQ51+(AQ51*(IF(Grunnbeløpstabell!$G$1&lt;&gt;"Egendefinert årlig prisstigning",ATF!$S$13,VLOOKUP($AR$1,Grunnbeløpstabell!$A$2:$L$128,3,FALSE))/100)))/100,1)*100,0)</f>
        <v>1100000</v>
      </c>
      <c r="AS51" s="66">
        <f>IFERROR(MROUND((AR51+(AR51*(IF(Grunnbeløpstabell!$G$1&lt;&gt;"Egendefinert årlig prisstigning",ATF!$S$13,VLOOKUP($AS$1,Grunnbeløpstabell!$A$2:$L$128,3,FALSE))/100)))/100,1)*100,0)</f>
        <v>1134900</v>
      </c>
      <c r="AT51" s="66">
        <f>IFERROR(MROUND((AS51+(AS51*(IF(Grunnbeløpstabell!$G$1&lt;&gt;"Egendefinert årlig prisstigning",ATF!$S$13,VLOOKUP($AT$1,Grunnbeløpstabell!$A$2:$L$128,3,FALSE))/100)))/100,1)*100,0)</f>
        <v>1170900</v>
      </c>
      <c r="AU51" s="66">
        <f>IFERROR(MROUND((AT51+(AT51*(IF(Grunnbeløpstabell!$G$1&lt;&gt;"Egendefinert årlig prisstigning",ATF!$S$13,VLOOKUP($AU$1,Grunnbeløpstabell!$A$2:$L$128,3,FALSE))/100)))/100,1)*100,0)</f>
        <v>1208000</v>
      </c>
      <c r="AV51" s="66">
        <f>IFERROR(MROUND((AU51+(AU51*(IF(Grunnbeløpstabell!$G$1&lt;&gt;"Egendefinert årlig prisstigning",ATF!$S$13,VLOOKUP($AV$1,Grunnbeløpstabell!$A$2:$L$128,3,FALSE))/100)))/100,1)*100,0)</f>
        <v>1246300</v>
      </c>
      <c r="AW51" s="66">
        <f>IFERROR(MROUND((AV51+(AV51*(IF(Grunnbeløpstabell!$G$1&lt;&gt;"Egendefinert årlig prisstigning",ATF!$S$13,VLOOKUP($AW$1,Grunnbeløpstabell!$A$2:$L$128,3,FALSE))/100)))/100,1)*100,0)</f>
        <v>1285800</v>
      </c>
      <c r="AX51" s="66">
        <f>IFERROR(MROUND((AW51+(AW51*(IF(Grunnbeløpstabell!$G$1&lt;&gt;"Egendefinert årlig prisstigning",ATF!$S$13,VLOOKUP($AX$1,Grunnbeløpstabell!$A$2:$L$128,3,FALSE))/100)))/100,1)*100,0)</f>
        <v>1326600</v>
      </c>
      <c r="AY51" s="66">
        <f>IFERROR(MROUND((AX51+(AX51*(IF(Grunnbeløpstabell!$G$1&lt;&gt;"Egendefinert årlig prisstigning",ATF!$S$13,VLOOKUP($AY$1,Grunnbeløpstabell!$A$2:$L$128,3,FALSE))/100)))/100,1)*100,0)</f>
        <v>1368700</v>
      </c>
      <c r="AZ51" s="66">
        <f>IFERROR(MROUND((AY51+(AY51*(IF(Grunnbeløpstabell!$G$1&lt;&gt;"Egendefinert årlig prisstigning",ATF!$S$13,VLOOKUP($AZ$1,Grunnbeløpstabell!$A$2:$L$128,3,FALSE))/100)))/100,1)*100,0)</f>
        <v>1412100</v>
      </c>
      <c r="BA51" s="66">
        <f>IFERROR(MROUND((AZ51+(AZ51*(IF(Grunnbeløpstabell!$G$1&lt;&gt;"Egendefinert årlig prisstigning",ATF!$S$13,VLOOKUP($BA$1,Grunnbeløpstabell!$A$2:$L$128,3,FALSE))/100)))/100,1)*100,0)</f>
        <v>1456900</v>
      </c>
      <c r="BB51" s="66">
        <f>IFERROR(MROUND((BA51+(BA51*(IF(Grunnbeløpstabell!$G$1&lt;&gt;"Egendefinert årlig prisstigning",ATF!$S$13,VLOOKUP($BB$1,Grunnbeløpstabell!$A$2:$L$128,3,FALSE))/100)))/100,1)*100,0)</f>
        <v>1503100</v>
      </c>
      <c r="BC51" s="66">
        <f>IFERROR(MROUND((BB51+(BB51*(IF(Grunnbeløpstabell!$G$1&lt;&gt;"Egendefinert årlig prisstigning",ATF!$S$13,VLOOKUP($BC$1,Grunnbeløpstabell!$A$2:$L$128,3,FALSE))/100)))/100,1)*100,0)</f>
        <v>1550700</v>
      </c>
      <c r="BD51" s="66">
        <f>IFERROR(MROUND((BC51+(BC51*(IF(Grunnbeløpstabell!$G$1&lt;&gt;"Egendefinert årlig prisstigning",ATF!$S$13,VLOOKUP($BD$1,Grunnbeløpstabell!$A$2:$L$128,3,FALSE))/100)))/100,1)*100,0)</f>
        <v>1599900</v>
      </c>
      <c r="BE51" s="66">
        <f>IFERROR(MROUND((BD51+(BD51*(IF(Grunnbeløpstabell!$G$1&lt;&gt;"Egendefinert årlig prisstigning",ATF!$S$13,VLOOKUP($BE$1,Grunnbeløpstabell!$A$2:$L$128,3,FALSE))/100)))/100,1)*100,0)</f>
        <v>1650600</v>
      </c>
      <c r="BF51" s="66">
        <f>IFERROR(MROUND((BE51+(BE51*(IF(Grunnbeløpstabell!$G$1&lt;&gt;"Egendefinert årlig prisstigning",ATF!$S$13,VLOOKUP($BF$1,Grunnbeløpstabell!$A$2:$L$128,3,FALSE))/100)))/100,1)*100,0)</f>
        <v>1702900</v>
      </c>
      <c r="BG51" s="66">
        <f>IFERROR(MROUND((BF51+(BF51*(IF(Grunnbeløpstabell!$G$1&lt;&gt;"Egendefinert årlig prisstigning",ATF!$S$13,VLOOKUP($BG$1,Grunnbeløpstabell!$A$2:$L$128,3,FALSE))/100)))/100,1)*100,0)</f>
        <v>1756900</v>
      </c>
      <c r="BH51" s="66">
        <f>IFERROR(MROUND((BG51+(BG51*(IF(Grunnbeløpstabell!$G$1&lt;&gt;"Egendefinert årlig prisstigning",ATF!$S$13,VLOOKUP($BH$1,Grunnbeløpstabell!$A$2:$L$128,3,FALSE))/100)))/100,1)*100,0)</f>
        <v>1812600</v>
      </c>
      <c r="BI51" s="66">
        <f>IFERROR(MROUND((BH51+(BH51*(IF(Grunnbeløpstabell!$G$1&lt;&gt;"Egendefinert årlig prisstigning",ATF!$S$13,VLOOKUP($BI$1,Grunnbeløpstabell!$A$2:$L$128,3,FALSE))/100)))/100,1)*100,0)</f>
        <v>1870100</v>
      </c>
      <c r="BJ51" s="66">
        <f>IFERROR(MROUND((BI51+(BI51*(IF(Grunnbeløpstabell!$G$1&lt;&gt;"Egendefinert årlig prisstigning",ATF!$S$13,VLOOKUP($BJ$1,Grunnbeløpstabell!$A$2:$L$128,3,FALSE))/100)))/100,1)*100,0)</f>
        <v>1929400</v>
      </c>
      <c r="BK51" s="66">
        <f>IFERROR(MROUND((BJ51+(BJ51*(IF(Grunnbeløpstabell!$G$1&lt;&gt;"Egendefinert årlig prisstigning",ATF!$S$13,VLOOKUP($BK$1,Grunnbeløpstabell!$A$2:$L$128,3,FALSE))/100)))/100,1)*100,0)</f>
        <v>1990600</v>
      </c>
      <c r="BL51" s="66">
        <f>IFERROR(MROUND((BK51+(BK51*(IF(Grunnbeløpstabell!$G$1&lt;&gt;"Egendefinert årlig prisstigning",ATF!$S$13,VLOOKUP($BL$1,Grunnbeløpstabell!$A$2:$L$128,3,FALSE))/100)))/100,1)*100,0)</f>
        <v>2053700</v>
      </c>
      <c r="BM51" s="66">
        <f>IFERROR(MROUND((BL51+(BL51*(IF(Grunnbeløpstabell!$G$1&lt;&gt;"Egendefinert årlig prisstigning",ATF!$S$13,VLOOKUP($BM$1,Grunnbeløpstabell!$A$2:$L$128,3,FALSE))/100)))/100,1)*100,0)</f>
        <v>2118800</v>
      </c>
      <c r="BN51" s="66">
        <f>IFERROR(MROUND((BM51+(BM51*(IF(Grunnbeløpstabell!$G$1&lt;&gt;"Egendefinert årlig prisstigning",ATF!$S$13,VLOOKUP($BN$1,Grunnbeløpstabell!$A$2:$L$128,3,FALSE))/100)))/100,1)*100,0)</f>
        <v>2186000</v>
      </c>
      <c r="BO51" s="66">
        <f>IFERROR(MROUND((BN51+(BN51*(IF(Grunnbeløpstabell!$G$1&lt;&gt;"Egendefinert årlig prisstigning",ATF!$S$13,VLOOKUP($BO$1,Grunnbeløpstabell!$A$2:$L$128,3,FALSE))/100)))/100,1)*100,0)</f>
        <v>2255300</v>
      </c>
      <c r="BP51" s="66">
        <f>IFERROR(MROUND((BO51+(BO51*(IF(Grunnbeløpstabell!$G$1&lt;&gt;"Egendefinert årlig prisstigning",ATF!$S$13,VLOOKUP($BP$1,Grunnbeløpstabell!$A$2:$L$128,3,FALSE))/100)))/100,1)*100,0)</f>
        <v>2326800</v>
      </c>
      <c r="BQ51" s="66">
        <f>IFERROR(MROUND((BP51+(BP51*(IF(Grunnbeløpstabell!$G$1&lt;&gt;"Egendefinert årlig prisstigning",ATF!$S$13,VLOOKUP($BQ$1,Grunnbeløpstabell!$A$2:$L$128,3,FALSE))/100)))/100,1)*100,0)</f>
        <v>2400600</v>
      </c>
      <c r="BR51" s="66">
        <f>IFERROR(MROUND((BQ51+(BQ51*(IF(Grunnbeløpstabell!$G$1&lt;&gt;"Egendefinert årlig prisstigning",ATF!$S$13,VLOOKUP($BR$1,Grunnbeløpstabell!$A$2:$L$128,3,FALSE))/100)))/100,1)*100,0)</f>
        <v>2476700</v>
      </c>
      <c r="BS51" s="66">
        <f>IFERROR(MROUND((BR51+(BR51*(IF(Grunnbeløpstabell!$G$1&lt;&gt;"Egendefinert årlig prisstigning",ATF!$S$13,VLOOKUP($BS$1,Grunnbeløpstabell!$A$2:$L$128,3,FALSE))/100)))/100,1)*100,0)</f>
        <v>2555200</v>
      </c>
      <c r="BT51" s="66">
        <f>IFERROR(MROUND((BS51+(BS51*(IF(Grunnbeløpstabell!$G$1&lt;&gt;"Egendefinert årlig prisstigning",ATF!$S$13,VLOOKUP($BT$1,Grunnbeløpstabell!$A$2:$L$128,3,FALSE))/100)))/100,1)*100,0)</f>
        <v>2636200</v>
      </c>
      <c r="BU51" s="66">
        <f>IFERROR(MROUND((BT51+(BT51*(IF(Grunnbeløpstabell!$G$1&lt;&gt;"Egendefinert årlig prisstigning",ATF!$S$13,VLOOKUP($BU$1,Grunnbeløpstabell!$A$2:$L$128,3,FALSE))/100)))/100,1)*100,0)</f>
        <v>2719800</v>
      </c>
      <c r="BV51" s="66">
        <f>IFERROR(MROUND((BU51+(BU51*(IF(Grunnbeløpstabell!$G$1&lt;&gt;"Egendefinert årlig prisstigning",ATF!$S$13,VLOOKUP($BV$1,Grunnbeløpstabell!$A$2:$L$128,3,FALSE))/100)))/100,1)*100,0)</f>
        <v>2806000</v>
      </c>
      <c r="BW51" s="66">
        <f>IFERROR(MROUND((BV51+(BV51*(IF(Grunnbeløpstabell!$G$1&lt;&gt;"Egendefinert årlig prisstigning",ATF!$S$13,VLOOKUP($BW$1,Grunnbeløpstabell!$A$2:$L$128,3,FALSE))/100)))/100,1)*100,0)</f>
        <v>2895000</v>
      </c>
      <c r="BX51" s="66">
        <f>IFERROR(MROUND((BW51+(BW51*(IF(Grunnbeløpstabell!$G$1&lt;&gt;"Egendefinert årlig prisstigning",ATF!$S$13,VLOOKUP($BX$1,Grunnbeløpstabell!$A$2:$L$128,3,FALSE))/100)))/100,1)*100,0)</f>
        <v>2986800</v>
      </c>
      <c r="BY51" s="66">
        <f>IFERROR(MROUND((BX51+(BX51*(IF(Grunnbeløpstabell!$G$1&lt;&gt;"Egendefinert årlig prisstigning",ATF!$S$13,VLOOKUP($BY$1,Grunnbeløpstabell!$A$2:$L$128,3,FALSE))/100)))/100,1)*100,0)</f>
        <v>3081500</v>
      </c>
      <c r="BZ51" s="66">
        <f>IFERROR(MROUND((BY51+(BY51*(IF(Grunnbeløpstabell!$G$1&lt;&gt;"Egendefinert årlig prisstigning",ATF!$S$13,VLOOKUP($BZ$1,Grunnbeløpstabell!$A$2:$L$128,3,FALSE))/100)))/100,1)*100,0)</f>
        <v>3179200</v>
      </c>
      <c r="CA51" s="66">
        <f>IFERROR(MROUND((BZ51+(BZ51*(IF(Grunnbeløpstabell!$G$1&lt;&gt;"Egendefinert årlig prisstigning",ATF!$S$13,VLOOKUP($CA$1,Grunnbeløpstabell!$A$2:$L$128,3,FALSE))/100)))/100,1)*100,0)</f>
        <v>3280000</v>
      </c>
      <c r="CB51" s="66">
        <f>IFERROR(MROUND((CA51+(CA51*(IF(Grunnbeløpstabell!$G$1&lt;&gt;"Egendefinert årlig prisstigning",ATF!$S$13,VLOOKUP($CB$1,Grunnbeløpstabell!$A$2:$L$128,3,FALSE))/100)))/100,1)*100,0)</f>
        <v>3384000</v>
      </c>
      <c r="CC51" s="66">
        <f>IFERROR(MROUND((CB51+(CB51*(IF(Grunnbeløpstabell!$G$1&lt;&gt;"Egendefinert årlig prisstigning",ATF!$S$13,VLOOKUP($CC$1,Grunnbeløpstabell!$A$2:$L$128,3,FALSE))/100)))/100,1)*100,0)</f>
        <v>3491300</v>
      </c>
      <c r="CD51" s="66">
        <f>IFERROR(MROUND((CC51+(CC51*(IF(Grunnbeløpstabell!$G$1&lt;&gt;"Egendefinert årlig prisstigning",ATF!$S$13,VLOOKUP($CD$1,Grunnbeløpstabell!$A$2:$L$128,3,FALSE))/100)))/100,1)*100,0)</f>
        <v>3602000</v>
      </c>
      <c r="CE51" s="66">
        <f>IFERROR(MROUND((CD51+(CD51*(IF(Grunnbeløpstabell!$G$1&lt;&gt;"Egendefinert årlig prisstigning",ATF!$S$13,VLOOKUP($CE$1,Grunnbeløpstabell!$A$2:$L$128,3,FALSE))/100)))/100,1)*100,0)</f>
        <v>3716200</v>
      </c>
      <c r="CF51" s="66">
        <f>IFERROR(MROUND((CE51+(CE51*(IF(Grunnbeløpstabell!$G$1&lt;&gt;"Egendefinert årlig prisstigning",ATF!$S$13,VLOOKUP($CF$1,Grunnbeløpstabell!$A$2:$L$128,3,FALSE))/100)))/100,1)*100,0)</f>
        <v>3834000</v>
      </c>
      <c r="CG51" s="66">
        <f>IFERROR(MROUND((CF51+(CF51*(IF(Grunnbeløpstabell!$G$1&lt;&gt;"Egendefinert årlig prisstigning",ATF!$S$13,VLOOKUP($CG$1,Grunnbeløpstabell!$A$2:$L$128,3,FALSE))/100)))/100,1)*100,0)</f>
        <v>3955500</v>
      </c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</row>
    <row r="52" spans="1:147">
      <c r="A52" s="159">
        <v>69</v>
      </c>
      <c r="B52" s="160">
        <v>453500</v>
      </c>
      <c r="C52" s="215">
        <v>463500</v>
      </c>
      <c r="D52" s="160">
        <v>463500</v>
      </c>
      <c r="E52" s="215">
        <v>463500</v>
      </c>
      <c r="F52" s="160">
        <v>470700</v>
      </c>
      <c r="G52" s="215">
        <v>485300</v>
      </c>
      <c r="H52" s="160">
        <v>485300</v>
      </c>
      <c r="I52" s="215">
        <v>497900</v>
      </c>
      <c r="J52" s="160">
        <v>497900</v>
      </c>
      <c r="K52" s="215">
        <v>512600</v>
      </c>
      <c r="L52" s="160">
        <v>519500</v>
      </c>
      <c r="M52" s="215">
        <v>543700</v>
      </c>
      <c r="N52" s="160">
        <v>547400</v>
      </c>
      <c r="O52" s="215">
        <v>558900</v>
      </c>
      <c r="P52" s="160">
        <v>568500</v>
      </c>
      <c r="Q52" s="215">
        <v>583800</v>
      </c>
      <c r="R52" s="160">
        <v>590000</v>
      </c>
      <c r="S52" s="215">
        <v>601700</v>
      </c>
      <c r="T52" s="160">
        <v>602800</v>
      </c>
      <c r="U52" s="215">
        <v>609700</v>
      </c>
      <c r="V52" s="160">
        <v>611700</v>
      </c>
      <c r="W52" s="215">
        <v>619300</v>
      </c>
      <c r="X52" s="160">
        <v>627700</v>
      </c>
      <c r="Y52" s="215">
        <v>630500</v>
      </c>
      <c r="Z52" s="160">
        <v>637900</v>
      </c>
      <c r="AA52" s="215">
        <v>648700</v>
      </c>
      <c r="AB52" s="160">
        <v>679700</v>
      </c>
      <c r="AC52" s="66">
        <f>IFERROR(MROUND((AB52+(AB52*(IF(Grunnbeløpstabell!$G$1&lt;&gt;"Egendefinert årlig prisstigning",ATF!$S$13,VLOOKUP($AC$1,Grunnbeløpstabell!$A$2:$L$128,3,FALSE))/100)))/100,1)*100,0)</f>
        <v>701200</v>
      </c>
      <c r="AD52" s="66">
        <f>IFERROR(MROUND((AC52+(AC52*(IF(Grunnbeløpstabell!$G$1&lt;&gt;"Egendefinert årlig prisstigning",ATF!$S$13,VLOOKUP($AD$1,Grunnbeløpstabell!$A$2:$L$128,3,FALSE))/100)))/100,1)*100,0)</f>
        <v>723400</v>
      </c>
      <c r="AE52" s="66">
        <f>IFERROR(MROUND((AD52+(AD52*(IF(Grunnbeløpstabell!$G$1&lt;&gt;"Egendefinert årlig prisstigning",ATF!$S$13,VLOOKUP($AE$1,Grunnbeløpstabell!$A$2:$L$128,3,FALSE))/100)))/100,1)*100,0)</f>
        <v>746300</v>
      </c>
      <c r="AF52" s="66">
        <f>IFERROR(MROUND((AE52+(AE52*(IF(Grunnbeløpstabell!$G$1&lt;&gt;"Egendefinert årlig prisstigning",ATF!$S$13,VLOOKUP($AF$1,Grunnbeløpstabell!$A$2:$L$128,3,FALSE))/100)))/100,1)*100,0)</f>
        <v>770000</v>
      </c>
      <c r="AG52" s="66">
        <f>IFERROR(MROUND((AF52+(AF52*(IF(Grunnbeløpstabell!$G$1&lt;&gt;"Egendefinert årlig prisstigning",ATF!$S$13,VLOOKUP($AG$1,Grunnbeløpstabell!$A$2:$L$128,3,FALSE))/100)))/100,1)*100,0)</f>
        <v>794400</v>
      </c>
      <c r="AH52" s="66">
        <f>IFERROR(MROUND((AG52+(AG52*(IF(Grunnbeløpstabell!$G$1&lt;&gt;"Egendefinert årlig prisstigning",ATF!$S$13,VLOOKUP($AH$1,Grunnbeløpstabell!$A$2:$L$128,3,FALSE))/100)))/100,1)*100,0)</f>
        <v>819600</v>
      </c>
      <c r="AI52" s="66">
        <f>IFERROR(MROUND((AH52+(AH52*(IF(Grunnbeløpstabell!$G$1&lt;&gt;"Egendefinert årlig prisstigning",ATF!$S$13,VLOOKUP($AI$1,Grunnbeløpstabell!$A$2:$L$128,3,FALSE))/100)))/100,1)*100,0)</f>
        <v>845600</v>
      </c>
      <c r="AJ52" s="66">
        <f>IFERROR(MROUND((AI52+(AI52*(IF(Grunnbeløpstabell!$G$1&lt;&gt;"Egendefinert årlig prisstigning",ATF!$S$13,VLOOKUP($AJ$1,Grunnbeløpstabell!$A$2:$L$128,3,FALSE))/100)))/100,1)*100,0)</f>
        <v>872400</v>
      </c>
      <c r="AK52" s="66">
        <f>IFERROR(MROUND((AJ52+(AJ52*(IF(Grunnbeløpstabell!$G$1&lt;&gt;"Egendefinert årlig prisstigning",ATF!$S$13,VLOOKUP($AK$1,Grunnbeløpstabell!$A$2:$L$128,3,FALSE))/100)))/100,1)*100,0)</f>
        <v>900100</v>
      </c>
      <c r="AL52" s="66">
        <f>IFERROR(MROUND((AK52+(AK52*(IF(Grunnbeløpstabell!$G$1&lt;&gt;"Egendefinert årlig prisstigning",ATF!$S$13,VLOOKUP($AL$1,Grunnbeløpstabell!$A$2:$L$128,3,FALSE))/100)))/100,1)*100,0)</f>
        <v>928600</v>
      </c>
      <c r="AM52" s="66">
        <f>IFERROR(MROUND((AL52+(AL52*(IF(Grunnbeløpstabell!$G$1&lt;&gt;"Egendefinert årlig prisstigning",ATF!$S$13,VLOOKUP($AM$1,Grunnbeløpstabell!$A$2:$L$128,3,FALSE))/100)))/100,1)*100,0)</f>
        <v>958000</v>
      </c>
      <c r="AN52" s="66">
        <f>IFERROR(MROUND((AM52+(AM52*(IF(Grunnbeløpstabell!$G$1&lt;&gt;"Egendefinert årlig prisstigning",ATF!$S$13,VLOOKUP($AN$1,Grunnbeløpstabell!$A$2:$L$128,3,FALSE))/100)))/100,1)*100,0)</f>
        <v>988400</v>
      </c>
      <c r="AO52" s="66">
        <f>IFERROR(MROUND((AN52+(AN52*(IF(Grunnbeløpstabell!$G$1&lt;&gt;"Egendefinert årlig prisstigning",ATF!$S$13,VLOOKUP($AO$1,Grunnbeløpstabell!$A$2:$L$128,3,FALSE))/100)))/100,1)*100,0)</f>
        <v>1019700</v>
      </c>
      <c r="AP52" s="66">
        <f>IFERROR(MROUND((AO52+(AO52*(IF(Grunnbeløpstabell!$G$1&lt;&gt;"Egendefinert årlig prisstigning",ATF!$S$13,VLOOKUP($AP$1,Grunnbeløpstabell!$A$2:$L$128,3,FALSE))/100)))/100,1)*100,0)</f>
        <v>1052000</v>
      </c>
      <c r="AQ52" s="66">
        <f>IFERROR(MROUND((AP52+(AP52*(IF(Grunnbeløpstabell!$G$1&lt;&gt;"Egendefinert årlig prisstigning",ATF!$S$13,VLOOKUP($AQ$1,Grunnbeløpstabell!$A$2:$L$128,3,FALSE))/100)))/100,1)*100,0)</f>
        <v>1085300</v>
      </c>
      <c r="AR52" s="66">
        <f>IFERROR(MROUND((AQ52+(AQ52*(IF(Grunnbeløpstabell!$G$1&lt;&gt;"Egendefinert årlig prisstigning",ATF!$S$13,VLOOKUP($AR$1,Grunnbeløpstabell!$A$2:$L$128,3,FALSE))/100)))/100,1)*100,0)</f>
        <v>1119700</v>
      </c>
      <c r="AS52" s="66">
        <f>IFERROR(MROUND((AR52+(AR52*(IF(Grunnbeløpstabell!$G$1&lt;&gt;"Egendefinert årlig prisstigning",ATF!$S$13,VLOOKUP($AS$1,Grunnbeløpstabell!$A$2:$L$128,3,FALSE))/100)))/100,1)*100,0)</f>
        <v>1155200</v>
      </c>
      <c r="AT52" s="66">
        <f>IFERROR(MROUND((AS52+(AS52*(IF(Grunnbeløpstabell!$G$1&lt;&gt;"Egendefinert årlig prisstigning",ATF!$S$13,VLOOKUP($AT$1,Grunnbeløpstabell!$A$2:$L$128,3,FALSE))/100)))/100,1)*100,0)</f>
        <v>1191800</v>
      </c>
      <c r="AU52" s="66">
        <f>IFERROR(MROUND((AT52+(AT52*(IF(Grunnbeløpstabell!$G$1&lt;&gt;"Egendefinert årlig prisstigning",ATF!$S$13,VLOOKUP($AU$1,Grunnbeløpstabell!$A$2:$L$128,3,FALSE))/100)))/100,1)*100,0)</f>
        <v>1229600</v>
      </c>
      <c r="AV52" s="66">
        <f>IFERROR(MROUND((AU52+(AU52*(IF(Grunnbeløpstabell!$G$1&lt;&gt;"Egendefinert årlig prisstigning",ATF!$S$13,VLOOKUP($AV$1,Grunnbeløpstabell!$A$2:$L$128,3,FALSE))/100)))/100,1)*100,0)</f>
        <v>1268600</v>
      </c>
      <c r="AW52" s="66">
        <f>IFERROR(MROUND((AV52+(AV52*(IF(Grunnbeløpstabell!$G$1&lt;&gt;"Egendefinert årlig prisstigning",ATF!$S$13,VLOOKUP($AW$1,Grunnbeløpstabell!$A$2:$L$128,3,FALSE))/100)))/100,1)*100,0)</f>
        <v>1308800</v>
      </c>
      <c r="AX52" s="66">
        <f>IFERROR(MROUND((AW52+(AW52*(IF(Grunnbeløpstabell!$G$1&lt;&gt;"Egendefinert årlig prisstigning",ATF!$S$13,VLOOKUP($AX$1,Grunnbeløpstabell!$A$2:$L$128,3,FALSE))/100)))/100,1)*100,0)</f>
        <v>1350300</v>
      </c>
      <c r="AY52" s="66">
        <f>IFERROR(MROUND((AX52+(AX52*(IF(Grunnbeløpstabell!$G$1&lt;&gt;"Egendefinert årlig prisstigning",ATF!$S$13,VLOOKUP($AY$1,Grunnbeløpstabell!$A$2:$L$128,3,FALSE))/100)))/100,1)*100,0)</f>
        <v>1393100</v>
      </c>
      <c r="AZ52" s="66">
        <f>IFERROR(MROUND((AY52+(AY52*(IF(Grunnbeløpstabell!$G$1&lt;&gt;"Egendefinert årlig prisstigning",ATF!$S$13,VLOOKUP($AZ$1,Grunnbeløpstabell!$A$2:$L$128,3,FALSE))/100)))/100,1)*100,0)</f>
        <v>1437300</v>
      </c>
      <c r="BA52" s="66">
        <f>IFERROR(MROUND((AZ52+(AZ52*(IF(Grunnbeløpstabell!$G$1&lt;&gt;"Egendefinert årlig prisstigning",ATF!$S$13,VLOOKUP($BA$1,Grunnbeløpstabell!$A$2:$L$128,3,FALSE))/100)))/100,1)*100,0)</f>
        <v>1482900</v>
      </c>
      <c r="BB52" s="66">
        <f>IFERROR(MROUND((BA52+(BA52*(IF(Grunnbeløpstabell!$G$1&lt;&gt;"Egendefinert årlig prisstigning",ATF!$S$13,VLOOKUP($BB$1,Grunnbeløpstabell!$A$2:$L$128,3,FALSE))/100)))/100,1)*100,0)</f>
        <v>1529900</v>
      </c>
      <c r="BC52" s="66">
        <f>IFERROR(MROUND((BB52+(BB52*(IF(Grunnbeløpstabell!$G$1&lt;&gt;"Egendefinert årlig prisstigning",ATF!$S$13,VLOOKUP($BC$1,Grunnbeløpstabell!$A$2:$L$128,3,FALSE))/100)))/100,1)*100,0)</f>
        <v>1578400</v>
      </c>
      <c r="BD52" s="66">
        <f>IFERROR(MROUND((BC52+(BC52*(IF(Grunnbeløpstabell!$G$1&lt;&gt;"Egendefinert årlig prisstigning",ATF!$S$13,VLOOKUP($BD$1,Grunnbeløpstabell!$A$2:$L$128,3,FALSE))/100)))/100,1)*100,0)</f>
        <v>1628400</v>
      </c>
      <c r="BE52" s="66">
        <f>IFERROR(MROUND((BD52+(BD52*(IF(Grunnbeløpstabell!$G$1&lt;&gt;"Egendefinert årlig prisstigning",ATF!$S$13,VLOOKUP($BE$1,Grunnbeløpstabell!$A$2:$L$128,3,FALSE))/100)))/100,1)*100,0)</f>
        <v>1680000</v>
      </c>
      <c r="BF52" s="66">
        <f>IFERROR(MROUND((BE52+(BE52*(IF(Grunnbeløpstabell!$G$1&lt;&gt;"Egendefinert årlig prisstigning",ATF!$S$13,VLOOKUP($BF$1,Grunnbeløpstabell!$A$2:$L$128,3,FALSE))/100)))/100,1)*100,0)</f>
        <v>1733300</v>
      </c>
      <c r="BG52" s="66">
        <f>IFERROR(MROUND((BF52+(BF52*(IF(Grunnbeløpstabell!$G$1&lt;&gt;"Egendefinert årlig prisstigning",ATF!$S$13,VLOOKUP($BG$1,Grunnbeløpstabell!$A$2:$L$128,3,FALSE))/100)))/100,1)*100,0)</f>
        <v>1788200</v>
      </c>
      <c r="BH52" s="66">
        <f>IFERROR(MROUND((BG52+(BG52*(IF(Grunnbeløpstabell!$G$1&lt;&gt;"Egendefinert årlig prisstigning",ATF!$S$13,VLOOKUP($BH$1,Grunnbeløpstabell!$A$2:$L$128,3,FALSE))/100)))/100,1)*100,0)</f>
        <v>1844900</v>
      </c>
      <c r="BI52" s="66">
        <f>IFERROR(MROUND((BH52+(BH52*(IF(Grunnbeløpstabell!$G$1&lt;&gt;"Egendefinert årlig prisstigning",ATF!$S$13,VLOOKUP($BI$1,Grunnbeløpstabell!$A$2:$L$128,3,FALSE))/100)))/100,1)*100,0)</f>
        <v>1903400</v>
      </c>
      <c r="BJ52" s="66">
        <f>IFERROR(MROUND((BI52+(BI52*(IF(Grunnbeløpstabell!$G$1&lt;&gt;"Egendefinert årlig prisstigning",ATF!$S$13,VLOOKUP($BJ$1,Grunnbeløpstabell!$A$2:$L$128,3,FALSE))/100)))/100,1)*100,0)</f>
        <v>1963700</v>
      </c>
      <c r="BK52" s="66">
        <f>IFERROR(MROUND((BJ52+(BJ52*(IF(Grunnbeløpstabell!$G$1&lt;&gt;"Egendefinert årlig prisstigning",ATF!$S$13,VLOOKUP($BK$1,Grunnbeløpstabell!$A$2:$L$128,3,FALSE))/100)))/100,1)*100,0)</f>
        <v>2025900</v>
      </c>
      <c r="BL52" s="66">
        <f>IFERROR(MROUND((BK52+(BK52*(IF(Grunnbeløpstabell!$G$1&lt;&gt;"Egendefinert årlig prisstigning",ATF!$S$13,VLOOKUP($BL$1,Grunnbeløpstabell!$A$2:$L$128,3,FALSE))/100)))/100,1)*100,0)</f>
        <v>2090100</v>
      </c>
      <c r="BM52" s="66">
        <f>IFERROR(MROUND((BL52+(BL52*(IF(Grunnbeløpstabell!$G$1&lt;&gt;"Egendefinert årlig prisstigning",ATF!$S$13,VLOOKUP($BM$1,Grunnbeløpstabell!$A$2:$L$128,3,FALSE))/100)))/100,1)*100,0)</f>
        <v>2156400</v>
      </c>
      <c r="BN52" s="66">
        <f>IFERROR(MROUND((BM52+(BM52*(IF(Grunnbeløpstabell!$G$1&lt;&gt;"Egendefinert årlig prisstigning",ATF!$S$13,VLOOKUP($BN$1,Grunnbeløpstabell!$A$2:$L$128,3,FALSE))/100)))/100,1)*100,0)</f>
        <v>2224800</v>
      </c>
      <c r="BO52" s="66">
        <f>IFERROR(MROUND((BN52+(BN52*(IF(Grunnbeløpstabell!$G$1&lt;&gt;"Egendefinert årlig prisstigning",ATF!$S$13,VLOOKUP($BO$1,Grunnbeløpstabell!$A$2:$L$128,3,FALSE))/100)))/100,1)*100,0)</f>
        <v>2295300</v>
      </c>
      <c r="BP52" s="66">
        <f>IFERROR(MROUND((BO52+(BO52*(IF(Grunnbeløpstabell!$G$1&lt;&gt;"Egendefinert årlig prisstigning",ATF!$S$13,VLOOKUP($BP$1,Grunnbeløpstabell!$A$2:$L$128,3,FALSE))/100)))/100,1)*100,0)</f>
        <v>2368100</v>
      </c>
      <c r="BQ52" s="66">
        <f>IFERROR(MROUND((BP52+(BP52*(IF(Grunnbeløpstabell!$G$1&lt;&gt;"Egendefinert årlig prisstigning",ATF!$S$13,VLOOKUP($BQ$1,Grunnbeløpstabell!$A$2:$L$128,3,FALSE))/100)))/100,1)*100,0)</f>
        <v>2443200</v>
      </c>
      <c r="BR52" s="66">
        <f>IFERROR(MROUND((BQ52+(BQ52*(IF(Grunnbeløpstabell!$G$1&lt;&gt;"Egendefinert årlig prisstigning",ATF!$S$13,VLOOKUP($BR$1,Grunnbeløpstabell!$A$2:$L$128,3,FALSE))/100)))/100,1)*100,0)</f>
        <v>2520600</v>
      </c>
      <c r="BS52" s="66">
        <f>IFERROR(MROUND((BR52+(BR52*(IF(Grunnbeløpstabell!$G$1&lt;&gt;"Egendefinert årlig prisstigning",ATF!$S$13,VLOOKUP($BS$1,Grunnbeløpstabell!$A$2:$L$128,3,FALSE))/100)))/100,1)*100,0)</f>
        <v>2600500</v>
      </c>
      <c r="BT52" s="66">
        <f>IFERROR(MROUND((BS52+(BS52*(IF(Grunnbeløpstabell!$G$1&lt;&gt;"Egendefinert årlig prisstigning",ATF!$S$13,VLOOKUP($BT$1,Grunnbeløpstabell!$A$2:$L$128,3,FALSE))/100)))/100,1)*100,0)</f>
        <v>2682900</v>
      </c>
      <c r="BU52" s="66">
        <f>IFERROR(MROUND((BT52+(BT52*(IF(Grunnbeløpstabell!$G$1&lt;&gt;"Egendefinert årlig prisstigning",ATF!$S$13,VLOOKUP($BU$1,Grunnbeløpstabell!$A$2:$L$128,3,FALSE))/100)))/100,1)*100,0)</f>
        <v>2767900</v>
      </c>
      <c r="BV52" s="66">
        <f>IFERROR(MROUND((BU52+(BU52*(IF(Grunnbeløpstabell!$G$1&lt;&gt;"Egendefinert årlig prisstigning",ATF!$S$13,VLOOKUP($BV$1,Grunnbeløpstabell!$A$2:$L$128,3,FALSE))/100)))/100,1)*100,0)</f>
        <v>2855600</v>
      </c>
      <c r="BW52" s="66">
        <f>IFERROR(MROUND((BV52+(BV52*(IF(Grunnbeløpstabell!$G$1&lt;&gt;"Egendefinert årlig prisstigning",ATF!$S$13,VLOOKUP($BW$1,Grunnbeløpstabell!$A$2:$L$128,3,FALSE))/100)))/100,1)*100,0)</f>
        <v>2946100</v>
      </c>
      <c r="BX52" s="66">
        <f>IFERROR(MROUND((BW52+(BW52*(IF(Grunnbeløpstabell!$G$1&lt;&gt;"Egendefinert årlig prisstigning",ATF!$S$13,VLOOKUP($BX$1,Grunnbeløpstabell!$A$2:$L$128,3,FALSE))/100)))/100,1)*100,0)</f>
        <v>3039500</v>
      </c>
      <c r="BY52" s="66">
        <f>IFERROR(MROUND((BX52+(BX52*(IF(Grunnbeløpstabell!$G$1&lt;&gt;"Egendefinert årlig prisstigning",ATF!$S$13,VLOOKUP($BY$1,Grunnbeløpstabell!$A$2:$L$128,3,FALSE))/100)))/100,1)*100,0)</f>
        <v>3135900</v>
      </c>
      <c r="BZ52" s="66">
        <f>IFERROR(MROUND((BY52+(BY52*(IF(Grunnbeløpstabell!$G$1&lt;&gt;"Egendefinert årlig prisstigning",ATF!$S$13,VLOOKUP($BZ$1,Grunnbeløpstabell!$A$2:$L$128,3,FALSE))/100)))/100,1)*100,0)</f>
        <v>3235300</v>
      </c>
      <c r="CA52" s="66">
        <f>IFERROR(MROUND((BZ52+(BZ52*(IF(Grunnbeløpstabell!$G$1&lt;&gt;"Egendefinert årlig prisstigning",ATF!$S$13,VLOOKUP($CA$1,Grunnbeløpstabell!$A$2:$L$128,3,FALSE))/100)))/100,1)*100,0)</f>
        <v>3337900</v>
      </c>
      <c r="CB52" s="66">
        <f>IFERROR(MROUND((CA52+(CA52*(IF(Grunnbeløpstabell!$G$1&lt;&gt;"Egendefinert årlig prisstigning",ATF!$S$13,VLOOKUP($CB$1,Grunnbeløpstabell!$A$2:$L$128,3,FALSE))/100)))/100,1)*100,0)</f>
        <v>3443700</v>
      </c>
      <c r="CC52" s="66">
        <f>IFERROR(MROUND((CB52+(CB52*(IF(Grunnbeløpstabell!$G$1&lt;&gt;"Egendefinert årlig prisstigning",ATF!$S$13,VLOOKUP($CC$1,Grunnbeløpstabell!$A$2:$L$128,3,FALSE))/100)))/100,1)*100,0)</f>
        <v>3552900</v>
      </c>
      <c r="CD52" s="66">
        <f>IFERROR(MROUND((CC52+(CC52*(IF(Grunnbeløpstabell!$G$1&lt;&gt;"Egendefinert årlig prisstigning",ATF!$S$13,VLOOKUP($CD$1,Grunnbeløpstabell!$A$2:$L$128,3,FALSE))/100)))/100,1)*100,0)</f>
        <v>3665500</v>
      </c>
      <c r="CE52" s="66">
        <f>IFERROR(MROUND((CD52+(CD52*(IF(Grunnbeløpstabell!$G$1&lt;&gt;"Egendefinert årlig prisstigning",ATF!$S$13,VLOOKUP($CE$1,Grunnbeløpstabell!$A$2:$L$128,3,FALSE))/100)))/100,1)*100,0)</f>
        <v>3781700</v>
      </c>
      <c r="CF52" s="66">
        <f>IFERROR(MROUND((CE52+(CE52*(IF(Grunnbeløpstabell!$G$1&lt;&gt;"Egendefinert årlig prisstigning",ATF!$S$13,VLOOKUP($CF$1,Grunnbeløpstabell!$A$2:$L$128,3,FALSE))/100)))/100,1)*100,0)</f>
        <v>3901600</v>
      </c>
      <c r="CG52" s="66">
        <f>IFERROR(MROUND((CF52+(CF52*(IF(Grunnbeløpstabell!$G$1&lt;&gt;"Egendefinert årlig prisstigning",ATF!$S$13,VLOOKUP($CG$1,Grunnbeløpstabell!$A$2:$L$128,3,FALSE))/100)))/100,1)*100,0)</f>
        <v>4025300</v>
      </c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</row>
    <row r="53" spans="1:147">
      <c r="A53" s="159">
        <v>70</v>
      </c>
      <c r="B53" s="160">
        <v>462500</v>
      </c>
      <c r="C53" s="215">
        <v>472500</v>
      </c>
      <c r="D53" s="160">
        <v>472500</v>
      </c>
      <c r="E53" s="215">
        <v>472500</v>
      </c>
      <c r="F53" s="160">
        <v>479700</v>
      </c>
      <c r="G53" s="215">
        <v>494600</v>
      </c>
      <c r="H53" s="160">
        <v>494600</v>
      </c>
      <c r="I53" s="215">
        <v>507500</v>
      </c>
      <c r="J53" s="160">
        <v>507500</v>
      </c>
      <c r="K53" s="215">
        <v>522500</v>
      </c>
      <c r="L53" s="160">
        <v>529600</v>
      </c>
      <c r="M53" s="215">
        <v>554200</v>
      </c>
      <c r="N53" s="160">
        <v>558000</v>
      </c>
      <c r="O53" s="215">
        <v>569800</v>
      </c>
      <c r="P53" s="160">
        <v>579600</v>
      </c>
      <c r="Q53" s="215">
        <v>595200</v>
      </c>
      <c r="R53" s="160">
        <v>601600</v>
      </c>
      <c r="S53" s="215">
        <v>613500</v>
      </c>
      <c r="T53" s="160">
        <v>614700</v>
      </c>
      <c r="U53" s="215">
        <v>621800</v>
      </c>
      <c r="V53" s="160">
        <v>623900</v>
      </c>
      <c r="W53" s="215">
        <v>631700</v>
      </c>
      <c r="X53" s="160">
        <v>640200</v>
      </c>
      <c r="Y53" s="215">
        <v>643000</v>
      </c>
      <c r="Z53" s="160">
        <v>650300</v>
      </c>
      <c r="AA53" s="215">
        <v>661400</v>
      </c>
      <c r="AB53" s="160">
        <v>692400</v>
      </c>
      <c r="AC53" s="66">
        <f>IFERROR(MROUND((AB53+(AB53*(IF(Grunnbeløpstabell!$G$1&lt;&gt;"Egendefinert årlig prisstigning",ATF!$S$13,VLOOKUP($AC$1,Grunnbeløpstabell!$A$2:$L$128,3,FALSE))/100)))/100,1)*100,0)</f>
        <v>714300</v>
      </c>
      <c r="AD53" s="66">
        <f>IFERROR(MROUND((AC53+(AC53*(IF(Grunnbeløpstabell!$G$1&lt;&gt;"Egendefinert årlig prisstigning",ATF!$S$13,VLOOKUP($AD$1,Grunnbeløpstabell!$A$2:$L$128,3,FALSE))/100)))/100,1)*100,0)</f>
        <v>736900</v>
      </c>
      <c r="AE53" s="66">
        <f>IFERROR(MROUND((AD53+(AD53*(IF(Grunnbeløpstabell!$G$1&lt;&gt;"Egendefinert årlig prisstigning",ATF!$S$13,VLOOKUP($AE$1,Grunnbeløpstabell!$A$2:$L$128,3,FALSE))/100)))/100,1)*100,0)</f>
        <v>760300</v>
      </c>
      <c r="AF53" s="66">
        <f>IFERROR(MROUND((AE53+(AE53*(IF(Grunnbeløpstabell!$G$1&lt;&gt;"Egendefinert årlig prisstigning",ATF!$S$13,VLOOKUP($AF$1,Grunnbeløpstabell!$A$2:$L$128,3,FALSE))/100)))/100,1)*100,0)</f>
        <v>784400</v>
      </c>
      <c r="AG53" s="66">
        <f>IFERROR(MROUND((AF53+(AF53*(IF(Grunnbeløpstabell!$G$1&lt;&gt;"Egendefinert årlig prisstigning",ATF!$S$13,VLOOKUP($AG$1,Grunnbeløpstabell!$A$2:$L$128,3,FALSE))/100)))/100,1)*100,0)</f>
        <v>809300</v>
      </c>
      <c r="AH53" s="66">
        <f>IFERROR(MROUND((AG53+(AG53*(IF(Grunnbeløpstabell!$G$1&lt;&gt;"Egendefinert årlig prisstigning",ATF!$S$13,VLOOKUP($AH$1,Grunnbeløpstabell!$A$2:$L$128,3,FALSE))/100)))/100,1)*100,0)</f>
        <v>835000</v>
      </c>
      <c r="AI53" s="66">
        <f>IFERROR(MROUND((AH53+(AH53*(IF(Grunnbeløpstabell!$G$1&lt;&gt;"Egendefinert årlig prisstigning",ATF!$S$13,VLOOKUP($AI$1,Grunnbeløpstabell!$A$2:$L$128,3,FALSE))/100)))/100,1)*100,0)</f>
        <v>861500</v>
      </c>
      <c r="AJ53" s="66">
        <f>IFERROR(MROUND((AI53+(AI53*(IF(Grunnbeløpstabell!$G$1&lt;&gt;"Egendefinert årlig prisstigning",ATF!$S$13,VLOOKUP($AJ$1,Grunnbeløpstabell!$A$2:$L$128,3,FALSE))/100)))/100,1)*100,0)</f>
        <v>888800</v>
      </c>
      <c r="AK53" s="66">
        <f>IFERROR(MROUND((AJ53+(AJ53*(IF(Grunnbeløpstabell!$G$1&lt;&gt;"Egendefinert årlig prisstigning",ATF!$S$13,VLOOKUP($AK$1,Grunnbeløpstabell!$A$2:$L$128,3,FALSE))/100)))/100,1)*100,0)</f>
        <v>917000</v>
      </c>
      <c r="AL53" s="66">
        <f>IFERROR(MROUND((AK53+(AK53*(IF(Grunnbeløpstabell!$G$1&lt;&gt;"Egendefinert årlig prisstigning",ATF!$S$13,VLOOKUP($AL$1,Grunnbeløpstabell!$A$2:$L$128,3,FALSE))/100)))/100,1)*100,0)</f>
        <v>946100</v>
      </c>
      <c r="AM53" s="66">
        <f>IFERROR(MROUND((AL53+(AL53*(IF(Grunnbeløpstabell!$G$1&lt;&gt;"Egendefinert årlig prisstigning",ATF!$S$13,VLOOKUP($AM$1,Grunnbeløpstabell!$A$2:$L$128,3,FALSE))/100)))/100,1)*100,0)</f>
        <v>976100</v>
      </c>
      <c r="AN53" s="66">
        <f>IFERROR(MROUND((AM53+(AM53*(IF(Grunnbeløpstabell!$G$1&lt;&gt;"Egendefinert årlig prisstigning",ATF!$S$13,VLOOKUP($AN$1,Grunnbeløpstabell!$A$2:$L$128,3,FALSE))/100)))/100,1)*100,0)</f>
        <v>1007000</v>
      </c>
      <c r="AO53" s="66">
        <f>IFERROR(MROUND((AN53+(AN53*(IF(Grunnbeløpstabell!$G$1&lt;&gt;"Egendefinert årlig prisstigning",ATF!$S$13,VLOOKUP($AO$1,Grunnbeløpstabell!$A$2:$L$128,3,FALSE))/100)))/100,1)*100,0)</f>
        <v>1038900</v>
      </c>
      <c r="AP53" s="66">
        <f>IFERROR(MROUND((AO53+(AO53*(IF(Grunnbeløpstabell!$G$1&lt;&gt;"Egendefinert årlig prisstigning",ATF!$S$13,VLOOKUP($AP$1,Grunnbeløpstabell!$A$2:$L$128,3,FALSE))/100)))/100,1)*100,0)</f>
        <v>1071800</v>
      </c>
      <c r="AQ53" s="66">
        <f>IFERROR(MROUND((AP53+(AP53*(IF(Grunnbeløpstabell!$G$1&lt;&gt;"Egendefinert årlig prisstigning",ATF!$S$13,VLOOKUP($AQ$1,Grunnbeløpstabell!$A$2:$L$128,3,FALSE))/100)))/100,1)*100,0)</f>
        <v>1105800</v>
      </c>
      <c r="AR53" s="66">
        <f>IFERROR(MROUND((AQ53+(AQ53*(IF(Grunnbeløpstabell!$G$1&lt;&gt;"Egendefinert årlig prisstigning",ATF!$S$13,VLOOKUP($AR$1,Grunnbeløpstabell!$A$2:$L$128,3,FALSE))/100)))/100,1)*100,0)</f>
        <v>1140900</v>
      </c>
      <c r="AS53" s="66">
        <f>IFERROR(MROUND((AR53+(AR53*(IF(Grunnbeløpstabell!$G$1&lt;&gt;"Egendefinert årlig prisstigning",ATF!$S$13,VLOOKUP($AS$1,Grunnbeløpstabell!$A$2:$L$128,3,FALSE))/100)))/100,1)*100,0)</f>
        <v>1177100</v>
      </c>
      <c r="AT53" s="66">
        <f>IFERROR(MROUND((AS53+(AS53*(IF(Grunnbeløpstabell!$G$1&lt;&gt;"Egendefinert årlig prisstigning",ATF!$S$13,VLOOKUP($AT$1,Grunnbeløpstabell!$A$2:$L$128,3,FALSE))/100)))/100,1)*100,0)</f>
        <v>1214400</v>
      </c>
      <c r="AU53" s="66">
        <f>IFERROR(MROUND((AT53+(AT53*(IF(Grunnbeløpstabell!$G$1&lt;&gt;"Egendefinert årlig prisstigning",ATF!$S$13,VLOOKUP($AU$1,Grunnbeløpstabell!$A$2:$L$128,3,FALSE))/100)))/100,1)*100,0)</f>
        <v>1252900</v>
      </c>
      <c r="AV53" s="66">
        <f>IFERROR(MROUND((AU53+(AU53*(IF(Grunnbeløpstabell!$G$1&lt;&gt;"Egendefinert årlig prisstigning",ATF!$S$13,VLOOKUP($AV$1,Grunnbeløpstabell!$A$2:$L$128,3,FALSE))/100)))/100,1)*100,0)</f>
        <v>1292600</v>
      </c>
      <c r="AW53" s="66">
        <f>IFERROR(MROUND((AV53+(AV53*(IF(Grunnbeløpstabell!$G$1&lt;&gt;"Egendefinert årlig prisstigning",ATF!$S$13,VLOOKUP($AW$1,Grunnbeløpstabell!$A$2:$L$128,3,FALSE))/100)))/100,1)*100,0)</f>
        <v>1333600</v>
      </c>
      <c r="AX53" s="66">
        <f>IFERROR(MROUND((AW53+(AW53*(IF(Grunnbeløpstabell!$G$1&lt;&gt;"Egendefinert årlig prisstigning",ATF!$S$13,VLOOKUP($AX$1,Grunnbeløpstabell!$A$2:$L$128,3,FALSE))/100)))/100,1)*100,0)</f>
        <v>1375900</v>
      </c>
      <c r="AY53" s="66">
        <f>IFERROR(MROUND((AX53+(AX53*(IF(Grunnbeløpstabell!$G$1&lt;&gt;"Egendefinert årlig prisstigning",ATF!$S$13,VLOOKUP($AY$1,Grunnbeløpstabell!$A$2:$L$128,3,FALSE))/100)))/100,1)*100,0)</f>
        <v>1419500</v>
      </c>
      <c r="AZ53" s="66">
        <f>IFERROR(MROUND((AY53+(AY53*(IF(Grunnbeløpstabell!$G$1&lt;&gt;"Egendefinert årlig prisstigning",ATF!$S$13,VLOOKUP($AZ$1,Grunnbeløpstabell!$A$2:$L$128,3,FALSE))/100)))/100,1)*100,0)</f>
        <v>1464500</v>
      </c>
      <c r="BA53" s="66">
        <f>IFERROR(MROUND((AZ53+(AZ53*(IF(Grunnbeløpstabell!$G$1&lt;&gt;"Egendefinert årlig prisstigning",ATF!$S$13,VLOOKUP($BA$1,Grunnbeløpstabell!$A$2:$L$128,3,FALSE))/100)))/100,1)*100,0)</f>
        <v>1510900</v>
      </c>
      <c r="BB53" s="66">
        <f>IFERROR(MROUND((BA53+(BA53*(IF(Grunnbeløpstabell!$G$1&lt;&gt;"Egendefinert årlig prisstigning",ATF!$S$13,VLOOKUP($BB$1,Grunnbeløpstabell!$A$2:$L$128,3,FALSE))/100)))/100,1)*100,0)</f>
        <v>1558800</v>
      </c>
      <c r="BC53" s="66">
        <f>IFERROR(MROUND((BB53+(BB53*(IF(Grunnbeløpstabell!$G$1&lt;&gt;"Egendefinert årlig prisstigning",ATF!$S$13,VLOOKUP($BC$1,Grunnbeløpstabell!$A$2:$L$128,3,FALSE))/100)))/100,1)*100,0)</f>
        <v>1608200</v>
      </c>
      <c r="BD53" s="66">
        <f>IFERROR(MROUND((BC53+(BC53*(IF(Grunnbeløpstabell!$G$1&lt;&gt;"Egendefinert årlig prisstigning",ATF!$S$13,VLOOKUP($BD$1,Grunnbeløpstabell!$A$2:$L$128,3,FALSE))/100)))/100,1)*100,0)</f>
        <v>1659200</v>
      </c>
      <c r="BE53" s="66">
        <f>IFERROR(MROUND((BD53+(BD53*(IF(Grunnbeløpstabell!$G$1&lt;&gt;"Egendefinert årlig prisstigning",ATF!$S$13,VLOOKUP($BE$1,Grunnbeløpstabell!$A$2:$L$128,3,FALSE))/100)))/100,1)*100,0)</f>
        <v>1711800</v>
      </c>
      <c r="BF53" s="66">
        <f>IFERROR(MROUND((BE53+(BE53*(IF(Grunnbeløpstabell!$G$1&lt;&gt;"Egendefinert årlig prisstigning",ATF!$S$13,VLOOKUP($BF$1,Grunnbeløpstabell!$A$2:$L$128,3,FALSE))/100)))/100,1)*100,0)</f>
        <v>1766100</v>
      </c>
      <c r="BG53" s="66">
        <f>IFERROR(MROUND((BF53+(BF53*(IF(Grunnbeløpstabell!$G$1&lt;&gt;"Egendefinert årlig prisstigning",ATF!$S$13,VLOOKUP($BG$1,Grunnbeløpstabell!$A$2:$L$128,3,FALSE))/100)))/100,1)*100,0)</f>
        <v>1822100</v>
      </c>
      <c r="BH53" s="66">
        <f>IFERROR(MROUND((BG53+(BG53*(IF(Grunnbeløpstabell!$G$1&lt;&gt;"Egendefinert årlig prisstigning",ATF!$S$13,VLOOKUP($BH$1,Grunnbeløpstabell!$A$2:$L$128,3,FALSE))/100)))/100,1)*100,0)</f>
        <v>1879900</v>
      </c>
      <c r="BI53" s="66">
        <f>IFERROR(MROUND((BH53+(BH53*(IF(Grunnbeløpstabell!$G$1&lt;&gt;"Egendefinert årlig prisstigning",ATF!$S$13,VLOOKUP($BI$1,Grunnbeløpstabell!$A$2:$L$128,3,FALSE))/100)))/100,1)*100,0)</f>
        <v>1939500</v>
      </c>
      <c r="BJ53" s="66">
        <f>IFERROR(MROUND((BI53+(BI53*(IF(Grunnbeløpstabell!$G$1&lt;&gt;"Egendefinert årlig prisstigning",ATF!$S$13,VLOOKUP($BJ$1,Grunnbeløpstabell!$A$2:$L$128,3,FALSE))/100)))/100,1)*100,0)</f>
        <v>2001000</v>
      </c>
      <c r="BK53" s="66">
        <f>IFERROR(MROUND((BJ53+(BJ53*(IF(Grunnbeløpstabell!$G$1&lt;&gt;"Egendefinert årlig prisstigning",ATF!$S$13,VLOOKUP($BK$1,Grunnbeløpstabell!$A$2:$L$128,3,FALSE))/100)))/100,1)*100,0)</f>
        <v>2064400</v>
      </c>
      <c r="BL53" s="66">
        <f>IFERROR(MROUND((BK53+(BK53*(IF(Grunnbeløpstabell!$G$1&lt;&gt;"Egendefinert årlig prisstigning",ATF!$S$13,VLOOKUP($BL$1,Grunnbeløpstabell!$A$2:$L$128,3,FALSE))/100)))/100,1)*100,0)</f>
        <v>2129800</v>
      </c>
      <c r="BM53" s="66">
        <f>IFERROR(MROUND((BL53+(BL53*(IF(Grunnbeløpstabell!$G$1&lt;&gt;"Egendefinert årlig prisstigning",ATF!$S$13,VLOOKUP($BM$1,Grunnbeløpstabell!$A$2:$L$128,3,FALSE))/100)))/100,1)*100,0)</f>
        <v>2197300</v>
      </c>
      <c r="BN53" s="66">
        <f>IFERROR(MROUND((BM53+(BM53*(IF(Grunnbeløpstabell!$G$1&lt;&gt;"Egendefinert årlig prisstigning",ATF!$S$13,VLOOKUP($BN$1,Grunnbeløpstabell!$A$2:$L$128,3,FALSE))/100)))/100,1)*100,0)</f>
        <v>2267000</v>
      </c>
      <c r="BO53" s="66">
        <f>IFERROR(MROUND((BN53+(BN53*(IF(Grunnbeløpstabell!$G$1&lt;&gt;"Egendefinert årlig prisstigning",ATF!$S$13,VLOOKUP($BO$1,Grunnbeløpstabell!$A$2:$L$128,3,FALSE))/100)))/100,1)*100,0)</f>
        <v>2338900</v>
      </c>
      <c r="BP53" s="66">
        <f>IFERROR(MROUND((BO53+(BO53*(IF(Grunnbeløpstabell!$G$1&lt;&gt;"Egendefinert årlig prisstigning",ATF!$S$13,VLOOKUP($BP$1,Grunnbeløpstabell!$A$2:$L$128,3,FALSE))/100)))/100,1)*100,0)</f>
        <v>2413000</v>
      </c>
      <c r="BQ53" s="66">
        <f>IFERROR(MROUND((BP53+(BP53*(IF(Grunnbeløpstabell!$G$1&lt;&gt;"Egendefinert årlig prisstigning",ATF!$S$13,VLOOKUP($BQ$1,Grunnbeløpstabell!$A$2:$L$128,3,FALSE))/100)))/100,1)*100,0)</f>
        <v>2489500</v>
      </c>
      <c r="BR53" s="66">
        <f>IFERROR(MROUND((BQ53+(BQ53*(IF(Grunnbeløpstabell!$G$1&lt;&gt;"Egendefinert årlig prisstigning",ATF!$S$13,VLOOKUP($BR$1,Grunnbeløpstabell!$A$2:$L$128,3,FALSE))/100)))/100,1)*100,0)</f>
        <v>2568400</v>
      </c>
      <c r="BS53" s="66">
        <f>IFERROR(MROUND((BR53+(BR53*(IF(Grunnbeløpstabell!$G$1&lt;&gt;"Egendefinert årlig prisstigning",ATF!$S$13,VLOOKUP($BS$1,Grunnbeløpstabell!$A$2:$L$128,3,FALSE))/100)))/100,1)*100,0)</f>
        <v>2649800</v>
      </c>
      <c r="BT53" s="66">
        <f>IFERROR(MROUND((BS53+(BS53*(IF(Grunnbeløpstabell!$G$1&lt;&gt;"Egendefinert årlig prisstigning",ATF!$S$13,VLOOKUP($BT$1,Grunnbeløpstabell!$A$2:$L$128,3,FALSE))/100)))/100,1)*100,0)</f>
        <v>2733800</v>
      </c>
      <c r="BU53" s="66">
        <f>IFERROR(MROUND((BT53+(BT53*(IF(Grunnbeløpstabell!$G$1&lt;&gt;"Egendefinert årlig prisstigning",ATF!$S$13,VLOOKUP($BU$1,Grunnbeløpstabell!$A$2:$L$128,3,FALSE))/100)))/100,1)*100,0)</f>
        <v>2820500</v>
      </c>
      <c r="BV53" s="66">
        <f>IFERROR(MROUND((BU53+(BU53*(IF(Grunnbeløpstabell!$G$1&lt;&gt;"Egendefinert årlig prisstigning",ATF!$S$13,VLOOKUP($BV$1,Grunnbeløpstabell!$A$2:$L$128,3,FALSE))/100)))/100,1)*100,0)</f>
        <v>2909900</v>
      </c>
      <c r="BW53" s="66">
        <f>IFERROR(MROUND((BV53+(BV53*(IF(Grunnbeløpstabell!$G$1&lt;&gt;"Egendefinert årlig prisstigning",ATF!$S$13,VLOOKUP($BW$1,Grunnbeløpstabell!$A$2:$L$128,3,FALSE))/100)))/100,1)*100,0)</f>
        <v>3002100</v>
      </c>
      <c r="BX53" s="66">
        <f>IFERROR(MROUND((BW53+(BW53*(IF(Grunnbeløpstabell!$G$1&lt;&gt;"Egendefinert årlig prisstigning",ATF!$S$13,VLOOKUP($BX$1,Grunnbeløpstabell!$A$2:$L$128,3,FALSE))/100)))/100,1)*100,0)</f>
        <v>3097300</v>
      </c>
      <c r="BY53" s="66">
        <f>IFERROR(MROUND((BX53+(BX53*(IF(Grunnbeløpstabell!$G$1&lt;&gt;"Egendefinert årlig prisstigning",ATF!$S$13,VLOOKUP($BY$1,Grunnbeløpstabell!$A$2:$L$128,3,FALSE))/100)))/100,1)*100,0)</f>
        <v>3195500</v>
      </c>
      <c r="BZ53" s="66">
        <f>IFERROR(MROUND((BY53+(BY53*(IF(Grunnbeløpstabell!$G$1&lt;&gt;"Egendefinert årlig prisstigning",ATF!$S$13,VLOOKUP($BZ$1,Grunnbeløpstabell!$A$2:$L$128,3,FALSE))/100)))/100,1)*100,0)</f>
        <v>3296800</v>
      </c>
      <c r="CA53" s="66">
        <f>IFERROR(MROUND((BZ53+(BZ53*(IF(Grunnbeløpstabell!$G$1&lt;&gt;"Egendefinert årlig prisstigning",ATF!$S$13,VLOOKUP($CA$1,Grunnbeløpstabell!$A$2:$L$128,3,FALSE))/100)))/100,1)*100,0)</f>
        <v>3401300</v>
      </c>
      <c r="CB53" s="66">
        <f>IFERROR(MROUND((CA53+(CA53*(IF(Grunnbeløpstabell!$G$1&lt;&gt;"Egendefinert årlig prisstigning",ATF!$S$13,VLOOKUP($CB$1,Grunnbeløpstabell!$A$2:$L$128,3,FALSE))/100)))/100,1)*100,0)</f>
        <v>3509100</v>
      </c>
      <c r="CC53" s="66">
        <f>IFERROR(MROUND((CB53+(CB53*(IF(Grunnbeløpstabell!$G$1&lt;&gt;"Egendefinert årlig prisstigning",ATF!$S$13,VLOOKUP($CC$1,Grunnbeløpstabell!$A$2:$L$128,3,FALSE))/100)))/100,1)*100,0)</f>
        <v>3620300</v>
      </c>
      <c r="CD53" s="66">
        <f>IFERROR(MROUND((CC53+(CC53*(IF(Grunnbeløpstabell!$G$1&lt;&gt;"Egendefinert årlig prisstigning",ATF!$S$13,VLOOKUP($CD$1,Grunnbeløpstabell!$A$2:$L$128,3,FALSE))/100)))/100,1)*100,0)</f>
        <v>3735100</v>
      </c>
      <c r="CE53" s="66">
        <f>IFERROR(MROUND((CD53+(CD53*(IF(Grunnbeløpstabell!$G$1&lt;&gt;"Egendefinert årlig prisstigning",ATF!$S$13,VLOOKUP($CE$1,Grunnbeløpstabell!$A$2:$L$128,3,FALSE))/100)))/100,1)*100,0)</f>
        <v>3853500</v>
      </c>
      <c r="CF53" s="66">
        <f>IFERROR(MROUND((CE53+(CE53*(IF(Grunnbeløpstabell!$G$1&lt;&gt;"Egendefinert årlig prisstigning",ATF!$S$13,VLOOKUP($CF$1,Grunnbeløpstabell!$A$2:$L$128,3,FALSE))/100)))/100,1)*100,0)</f>
        <v>3975700</v>
      </c>
      <c r="CG53" s="66">
        <f>IFERROR(MROUND((CF53+(CF53*(IF(Grunnbeløpstabell!$G$1&lt;&gt;"Egendefinert årlig prisstigning",ATF!$S$13,VLOOKUP($CG$1,Grunnbeløpstabell!$A$2:$L$128,3,FALSE))/100)))/100,1)*100,0)</f>
        <v>4101700</v>
      </c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</row>
    <row r="54" spans="1:147">
      <c r="A54" s="159">
        <v>71</v>
      </c>
      <c r="B54" s="161" t="s">
        <v>237</v>
      </c>
      <c r="C54" s="215">
        <v>485000</v>
      </c>
      <c r="D54" s="160">
        <v>485000</v>
      </c>
      <c r="E54" s="215">
        <v>485000</v>
      </c>
      <c r="F54" s="160">
        <v>492200</v>
      </c>
      <c r="G54" s="215">
        <v>507000</v>
      </c>
      <c r="H54" s="160">
        <v>507000</v>
      </c>
      <c r="I54" s="215">
        <v>519900</v>
      </c>
      <c r="J54" s="160">
        <v>519900</v>
      </c>
      <c r="K54" s="215">
        <v>535200</v>
      </c>
      <c r="L54" s="160">
        <v>542400</v>
      </c>
      <c r="M54" s="215">
        <v>567600</v>
      </c>
      <c r="N54" s="160">
        <v>571500</v>
      </c>
      <c r="O54" s="215">
        <v>583500</v>
      </c>
      <c r="P54" s="160">
        <v>593500</v>
      </c>
      <c r="Q54" s="215">
        <v>609500</v>
      </c>
      <c r="R54" s="160">
        <v>616000</v>
      </c>
      <c r="S54" s="215">
        <v>628200</v>
      </c>
      <c r="T54" s="160">
        <v>629400</v>
      </c>
      <c r="U54" s="215">
        <v>636600</v>
      </c>
      <c r="V54" s="160">
        <v>638700</v>
      </c>
      <c r="W54" s="215">
        <v>646700</v>
      </c>
      <c r="X54" s="160">
        <v>655400</v>
      </c>
      <c r="Y54" s="215">
        <v>658300</v>
      </c>
      <c r="Z54" s="160">
        <v>665700</v>
      </c>
      <c r="AA54" s="215">
        <v>677000</v>
      </c>
      <c r="AB54" s="160">
        <v>708000</v>
      </c>
      <c r="AC54" s="66">
        <f>IFERROR(MROUND((AB54+(AB54*(IF(Grunnbeløpstabell!$G$1&lt;&gt;"Egendefinert årlig prisstigning",ATF!$S$13,VLOOKUP($AC$1,Grunnbeløpstabell!$A$2:$L$128,3,FALSE))/100)))/100,1)*100,0)</f>
        <v>730400</v>
      </c>
      <c r="AD54" s="66">
        <f>IFERROR(MROUND((AC54+(AC54*(IF(Grunnbeløpstabell!$G$1&lt;&gt;"Egendefinert årlig prisstigning",ATF!$S$13,VLOOKUP($AD$1,Grunnbeløpstabell!$A$2:$L$128,3,FALSE))/100)))/100,1)*100,0)</f>
        <v>753600</v>
      </c>
      <c r="AE54" s="66">
        <f>IFERROR(MROUND((AD54+(AD54*(IF(Grunnbeløpstabell!$G$1&lt;&gt;"Egendefinert årlig prisstigning",ATF!$S$13,VLOOKUP($AE$1,Grunnbeløpstabell!$A$2:$L$128,3,FALSE))/100)))/100,1)*100,0)</f>
        <v>777500</v>
      </c>
      <c r="AF54" s="66">
        <f>IFERROR(MROUND((AE54+(AE54*(IF(Grunnbeløpstabell!$G$1&lt;&gt;"Egendefinert årlig prisstigning",ATF!$S$13,VLOOKUP($AF$1,Grunnbeløpstabell!$A$2:$L$128,3,FALSE))/100)))/100,1)*100,0)</f>
        <v>802100</v>
      </c>
      <c r="AG54" s="66">
        <f>IFERROR(MROUND((AF54+(AF54*(IF(Grunnbeløpstabell!$G$1&lt;&gt;"Egendefinert årlig prisstigning",ATF!$S$13,VLOOKUP($AG$1,Grunnbeløpstabell!$A$2:$L$128,3,FALSE))/100)))/100,1)*100,0)</f>
        <v>827500</v>
      </c>
      <c r="AH54" s="66">
        <f>IFERROR(MROUND((AG54+(AG54*(IF(Grunnbeløpstabell!$G$1&lt;&gt;"Egendefinert årlig prisstigning",ATF!$S$13,VLOOKUP($AH$1,Grunnbeløpstabell!$A$2:$L$128,3,FALSE))/100)))/100,1)*100,0)</f>
        <v>853700</v>
      </c>
      <c r="AI54" s="66">
        <f>IFERROR(MROUND((AH54+(AH54*(IF(Grunnbeløpstabell!$G$1&lt;&gt;"Egendefinert årlig prisstigning",ATF!$S$13,VLOOKUP($AI$1,Grunnbeløpstabell!$A$2:$L$128,3,FALSE))/100)))/100,1)*100,0)</f>
        <v>880800</v>
      </c>
      <c r="AJ54" s="66">
        <f>IFERROR(MROUND((AI54+(AI54*(IF(Grunnbeløpstabell!$G$1&lt;&gt;"Egendefinert årlig prisstigning",ATF!$S$13,VLOOKUP($AJ$1,Grunnbeløpstabell!$A$2:$L$128,3,FALSE))/100)))/100,1)*100,0)</f>
        <v>908700</v>
      </c>
      <c r="AK54" s="66">
        <f>IFERROR(MROUND((AJ54+(AJ54*(IF(Grunnbeløpstabell!$G$1&lt;&gt;"Egendefinert årlig prisstigning",ATF!$S$13,VLOOKUP($AK$1,Grunnbeløpstabell!$A$2:$L$128,3,FALSE))/100)))/100,1)*100,0)</f>
        <v>937500</v>
      </c>
      <c r="AL54" s="66">
        <f>IFERROR(MROUND((AK54+(AK54*(IF(Grunnbeløpstabell!$G$1&lt;&gt;"Egendefinert årlig prisstigning",ATF!$S$13,VLOOKUP($AL$1,Grunnbeløpstabell!$A$2:$L$128,3,FALSE))/100)))/100,1)*100,0)</f>
        <v>967200</v>
      </c>
      <c r="AM54" s="66">
        <f>IFERROR(MROUND((AL54+(AL54*(IF(Grunnbeløpstabell!$G$1&lt;&gt;"Egendefinert årlig prisstigning",ATF!$S$13,VLOOKUP($AM$1,Grunnbeløpstabell!$A$2:$L$128,3,FALSE))/100)))/100,1)*100,0)</f>
        <v>997900</v>
      </c>
      <c r="AN54" s="66">
        <f>IFERROR(MROUND((AM54+(AM54*(IF(Grunnbeløpstabell!$G$1&lt;&gt;"Egendefinert årlig prisstigning",ATF!$S$13,VLOOKUP($AN$1,Grunnbeløpstabell!$A$2:$L$128,3,FALSE))/100)))/100,1)*100,0)</f>
        <v>1029500</v>
      </c>
      <c r="AO54" s="66">
        <f>IFERROR(MROUND((AN54+(AN54*(IF(Grunnbeløpstabell!$G$1&lt;&gt;"Egendefinert årlig prisstigning",ATF!$S$13,VLOOKUP($AO$1,Grunnbeløpstabell!$A$2:$L$128,3,FALSE))/100)))/100,1)*100,0)</f>
        <v>1062100</v>
      </c>
      <c r="AP54" s="66">
        <f>IFERROR(MROUND((AO54+(AO54*(IF(Grunnbeløpstabell!$G$1&lt;&gt;"Egendefinert årlig prisstigning",ATF!$S$13,VLOOKUP($AP$1,Grunnbeløpstabell!$A$2:$L$128,3,FALSE))/100)))/100,1)*100,0)</f>
        <v>1095800</v>
      </c>
      <c r="AQ54" s="66">
        <f>IFERROR(MROUND((AP54+(AP54*(IF(Grunnbeløpstabell!$G$1&lt;&gt;"Egendefinert årlig prisstigning",ATF!$S$13,VLOOKUP($AQ$1,Grunnbeløpstabell!$A$2:$L$128,3,FALSE))/100)))/100,1)*100,0)</f>
        <v>1130500</v>
      </c>
      <c r="AR54" s="66">
        <f>IFERROR(MROUND((AQ54+(AQ54*(IF(Grunnbeløpstabell!$G$1&lt;&gt;"Egendefinert årlig prisstigning",ATF!$S$13,VLOOKUP($AR$1,Grunnbeløpstabell!$A$2:$L$128,3,FALSE))/100)))/100,1)*100,0)</f>
        <v>1166300</v>
      </c>
      <c r="AS54" s="66">
        <f>IFERROR(MROUND((AR54+(AR54*(IF(Grunnbeløpstabell!$G$1&lt;&gt;"Egendefinert årlig prisstigning",ATF!$S$13,VLOOKUP($AS$1,Grunnbeløpstabell!$A$2:$L$128,3,FALSE))/100)))/100,1)*100,0)</f>
        <v>1203300</v>
      </c>
      <c r="AT54" s="66">
        <f>IFERROR(MROUND((AS54+(AS54*(IF(Grunnbeløpstabell!$G$1&lt;&gt;"Egendefinert årlig prisstigning",ATF!$S$13,VLOOKUP($AT$1,Grunnbeløpstabell!$A$2:$L$128,3,FALSE))/100)))/100,1)*100,0)</f>
        <v>1241400</v>
      </c>
      <c r="AU54" s="66">
        <f>IFERROR(MROUND((AT54+(AT54*(IF(Grunnbeløpstabell!$G$1&lt;&gt;"Egendefinert årlig prisstigning",ATF!$S$13,VLOOKUP($AU$1,Grunnbeløpstabell!$A$2:$L$128,3,FALSE))/100)))/100,1)*100,0)</f>
        <v>1280800</v>
      </c>
      <c r="AV54" s="66">
        <f>IFERROR(MROUND((AU54+(AU54*(IF(Grunnbeløpstabell!$G$1&lt;&gt;"Egendefinert årlig prisstigning",ATF!$S$13,VLOOKUP($AV$1,Grunnbeløpstabell!$A$2:$L$128,3,FALSE))/100)))/100,1)*100,0)</f>
        <v>1321400</v>
      </c>
      <c r="AW54" s="66">
        <f>IFERROR(MROUND((AV54+(AV54*(IF(Grunnbeløpstabell!$G$1&lt;&gt;"Egendefinert årlig prisstigning",ATF!$S$13,VLOOKUP($AW$1,Grunnbeløpstabell!$A$2:$L$128,3,FALSE))/100)))/100,1)*100,0)</f>
        <v>1363300</v>
      </c>
      <c r="AX54" s="66">
        <f>IFERROR(MROUND((AW54+(AW54*(IF(Grunnbeløpstabell!$G$1&lt;&gt;"Egendefinert årlig prisstigning",ATF!$S$13,VLOOKUP($AX$1,Grunnbeløpstabell!$A$2:$L$128,3,FALSE))/100)))/100,1)*100,0)</f>
        <v>1406500</v>
      </c>
      <c r="AY54" s="66">
        <f>IFERROR(MROUND((AX54+(AX54*(IF(Grunnbeløpstabell!$G$1&lt;&gt;"Egendefinert årlig prisstigning",ATF!$S$13,VLOOKUP($AY$1,Grunnbeløpstabell!$A$2:$L$128,3,FALSE))/100)))/100,1)*100,0)</f>
        <v>1451100</v>
      </c>
      <c r="AZ54" s="66">
        <f>IFERROR(MROUND((AY54+(AY54*(IF(Grunnbeløpstabell!$G$1&lt;&gt;"Egendefinert årlig prisstigning",ATF!$S$13,VLOOKUP($AZ$1,Grunnbeløpstabell!$A$2:$L$128,3,FALSE))/100)))/100,1)*100,0)</f>
        <v>1497100</v>
      </c>
      <c r="BA54" s="66">
        <f>IFERROR(MROUND((AZ54+(AZ54*(IF(Grunnbeløpstabell!$G$1&lt;&gt;"Egendefinert årlig prisstigning",ATF!$S$13,VLOOKUP($BA$1,Grunnbeløpstabell!$A$2:$L$128,3,FALSE))/100)))/100,1)*100,0)</f>
        <v>1544600</v>
      </c>
      <c r="BB54" s="66">
        <f>IFERROR(MROUND((BA54+(BA54*(IF(Grunnbeløpstabell!$G$1&lt;&gt;"Egendefinert årlig prisstigning",ATF!$S$13,VLOOKUP($BB$1,Grunnbeløpstabell!$A$2:$L$128,3,FALSE))/100)))/100,1)*100,0)</f>
        <v>1593600</v>
      </c>
      <c r="BC54" s="66">
        <f>IFERROR(MROUND((BB54+(BB54*(IF(Grunnbeløpstabell!$G$1&lt;&gt;"Egendefinert årlig prisstigning",ATF!$S$13,VLOOKUP($BC$1,Grunnbeløpstabell!$A$2:$L$128,3,FALSE))/100)))/100,1)*100,0)</f>
        <v>1644100</v>
      </c>
      <c r="BD54" s="66">
        <f>IFERROR(MROUND((BC54+(BC54*(IF(Grunnbeløpstabell!$G$1&lt;&gt;"Egendefinert årlig prisstigning",ATF!$S$13,VLOOKUP($BD$1,Grunnbeløpstabell!$A$2:$L$128,3,FALSE))/100)))/100,1)*100,0)</f>
        <v>1696200</v>
      </c>
      <c r="BE54" s="66">
        <f>IFERROR(MROUND((BD54+(BD54*(IF(Grunnbeløpstabell!$G$1&lt;&gt;"Egendefinert årlig prisstigning",ATF!$S$13,VLOOKUP($BE$1,Grunnbeløpstabell!$A$2:$L$128,3,FALSE))/100)))/100,1)*100,0)</f>
        <v>1750000</v>
      </c>
      <c r="BF54" s="66">
        <f>IFERROR(MROUND((BE54+(BE54*(IF(Grunnbeløpstabell!$G$1&lt;&gt;"Egendefinert årlig prisstigning",ATF!$S$13,VLOOKUP($BF$1,Grunnbeløpstabell!$A$2:$L$128,3,FALSE))/100)))/100,1)*100,0)</f>
        <v>1805500</v>
      </c>
      <c r="BG54" s="66">
        <f>IFERROR(MROUND((BF54+(BF54*(IF(Grunnbeløpstabell!$G$1&lt;&gt;"Egendefinert årlig prisstigning",ATF!$S$13,VLOOKUP($BG$1,Grunnbeløpstabell!$A$2:$L$128,3,FALSE))/100)))/100,1)*100,0)</f>
        <v>1862700</v>
      </c>
      <c r="BH54" s="66">
        <f>IFERROR(MROUND((BG54+(BG54*(IF(Grunnbeløpstabell!$G$1&lt;&gt;"Egendefinert årlig prisstigning",ATF!$S$13,VLOOKUP($BH$1,Grunnbeløpstabell!$A$2:$L$128,3,FALSE))/100)))/100,1)*100,0)</f>
        <v>1921700</v>
      </c>
      <c r="BI54" s="66">
        <f>IFERROR(MROUND((BH54+(BH54*(IF(Grunnbeløpstabell!$G$1&lt;&gt;"Egendefinert årlig prisstigning",ATF!$S$13,VLOOKUP($BI$1,Grunnbeløpstabell!$A$2:$L$128,3,FALSE))/100)))/100,1)*100,0)</f>
        <v>1982600</v>
      </c>
      <c r="BJ54" s="66">
        <f>IFERROR(MROUND((BI54+(BI54*(IF(Grunnbeløpstabell!$G$1&lt;&gt;"Egendefinert årlig prisstigning",ATF!$S$13,VLOOKUP($BJ$1,Grunnbeløpstabell!$A$2:$L$128,3,FALSE))/100)))/100,1)*100,0)</f>
        <v>2045400</v>
      </c>
      <c r="BK54" s="66">
        <f>IFERROR(MROUND((BJ54+(BJ54*(IF(Grunnbeløpstabell!$G$1&lt;&gt;"Egendefinert årlig prisstigning",ATF!$S$13,VLOOKUP($BK$1,Grunnbeløpstabell!$A$2:$L$128,3,FALSE))/100)))/100,1)*100,0)</f>
        <v>2110200</v>
      </c>
      <c r="BL54" s="66">
        <f>IFERROR(MROUND((BK54+(BK54*(IF(Grunnbeløpstabell!$G$1&lt;&gt;"Egendefinert årlig prisstigning",ATF!$S$13,VLOOKUP($BL$1,Grunnbeløpstabell!$A$2:$L$128,3,FALSE))/100)))/100,1)*100,0)</f>
        <v>2177100</v>
      </c>
      <c r="BM54" s="66">
        <f>IFERROR(MROUND((BL54+(BL54*(IF(Grunnbeløpstabell!$G$1&lt;&gt;"Egendefinert årlig prisstigning",ATF!$S$13,VLOOKUP($BM$1,Grunnbeløpstabell!$A$2:$L$128,3,FALSE))/100)))/100,1)*100,0)</f>
        <v>2246100</v>
      </c>
      <c r="BN54" s="66">
        <f>IFERROR(MROUND((BM54+(BM54*(IF(Grunnbeløpstabell!$G$1&lt;&gt;"Egendefinert årlig prisstigning",ATF!$S$13,VLOOKUP($BN$1,Grunnbeløpstabell!$A$2:$L$128,3,FALSE))/100)))/100,1)*100,0)</f>
        <v>2317300</v>
      </c>
      <c r="BO54" s="66">
        <f>IFERROR(MROUND((BN54+(BN54*(IF(Grunnbeløpstabell!$G$1&lt;&gt;"Egendefinert årlig prisstigning",ATF!$S$13,VLOOKUP($BO$1,Grunnbeløpstabell!$A$2:$L$128,3,FALSE))/100)))/100,1)*100,0)</f>
        <v>2390800</v>
      </c>
      <c r="BP54" s="66">
        <f>IFERROR(MROUND((BO54+(BO54*(IF(Grunnbeløpstabell!$G$1&lt;&gt;"Egendefinert årlig prisstigning",ATF!$S$13,VLOOKUP($BP$1,Grunnbeløpstabell!$A$2:$L$128,3,FALSE))/100)))/100,1)*100,0)</f>
        <v>2466600</v>
      </c>
      <c r="BQ54" s="66">
        <f>IFERROR(MROUND((BP54+(BP54*(IF(Grunnbeløpstabell!$G$1&lt;&gt;"Egendefinert årlig prisstigning",ATF!$S$13,VLOOKUP($BQ$1,Grunnbeløpstabell!$A$2:$L$128,3,FALSE))/100)))/100,1)*100,0)</f>
        <v>2544800</v>
      </c>
      <c r="BR54" s="66">
        <f>IFERROR(MROUND((BQ54+(BQ54*(IF(Grunnbeløpstabell!$G$1&lt;&gt;"Egendefinert årlig prisstigning",ATF!$S$13,VLOOKUP($BR$1,Grunnbeløpstabell!$A$2:$L$128,3,FALSE))/100)))/100,1)*100,0)</f>
        <v>2625500</v>
      </c>
      <c r="BS54" s="66">
        <f>IFERROR(MROUND((BR54+(BR54*(IF(Grunnbeløpstabell!$G$1&lt;&gt;"Egendefinert årlig prisstigning",ATF!$S$13,VLOOKUP($BS$1,Grunnbeløpstabell!$A$2:$L$128,3,FALSE))/100)))/100,1)*100,0)</f>
        <v>2708700</v>
      </c>
      <c r="BT54" s="66">
        <f>IFERROR(MROUND((BS54+(BS54*(IF(Grunnbeløpstabell!$G$1&lt;&gt;"Egendefinert årlig prisstigning",ATF!$S$13,VLOOKUP($BT$1,Grunnbeløpstabell!$A$2:$L$128,3,FALSE))/100)))/100,1)*100,0)</f>
        <v>2794600</v>
      </c>
      <c r="BU54" s="66">
        <f>IFERROR(MROUND((BT54+(BT54*(IF(Grunnbeløpstabell!$G$1&lt;&gt;"Egendefinert årlig prisstigning",ATF!$S$13,VLOOKUP($BU$1,Grunnbeløpstabell!$A$2:$L$128,3,FALSE))/100)))/100,1)*100,0)</f>
        <v>2883200</v>
      </c>
      <c r="BV54" s="66">
        <f>IFERROR(MROUND((BU54+(BU54*(IF(Grunnbeløpstabell!$G$1&lt;&gt;"Egendefinert årlig prisstigning",ATF!$S$13,VLOOKUP($BV$1,Grunnbeløpstabell!$A$2:$L$128,3,FALSE))/100)))/100,1)*100,0)</f>
        <v>2974600</v>
      </c>
      <c r="BW54" s="66">
        <f>IFERROR(MROUND((BV54+(BV54*(IF(Grunnbeløpstabell!$G$1&lt;&gt;"Egendefinert årlig prisstigning",ATF!$S$13,VLOOKUP($BW$1,Grunnbeløpstabell!$A$2:$L$128,3,FALSE))/100)))/100,1)*100,0)</f>
        <v>3068900</v>
      </c>
      <c r="BX54" s="66">
        <f>IFERROR(MROUND((BW54+(BW54*(IF(Grunnbeløpstabell!$G$1&lt;&gt;"Egendefinert årlig prisstigning",ATF!$S$13,VLOOKUP($BX$1,Grunnbeløpstabell!$A$2:$L$128,3,FALSE))/100)))/100,1)*100,0)</f>
        <v>3166200</v>
      </c>
      <c r="BY54" s="66">
        <f>IFERROR(MROUND((BX54+(BX54*(IF(Grunnbeløpstabell!$G$1&lt;&gt;"Egendefinert årlig prisstigning",ATF!$S$13,VLOOKUP($BY$1,Grunnbeløpstabell!$A$2:$L$128,3,FALSE))/100)))/100,1)*100,0)</f>
        <v>3266600</v>
      </c>
      <c r="BZ54" s="66">
        <f>IFERROR(MROUND((BY54+(BY54*(IF(Grunnbeløpstabell!$G$1&lt;&gt;"Egendefinert årlig prisstigning",ATF!$S$13,VLOOKUP($BZ$1,Grunnbeløpstabell!$A$2:$L$128,3,FALSE))/100)))/100,1)*100,0)</f>
        <v>3370200</v>
      </c>
      <c r="CA54" s="66">
        <f>IFERROR(MROUND((BZ54+(BZ54*(IF(Grunnbeløpstabell!$G$1&lt;&gt;"Egendefinert årlig prisstigning",ATF!$S$13,VLOOKUP($CA$1,Grunnbeløpstabell!$A$2:$L$128,3,FALSE))/100)))/100,1)*100,0)</f>
        <v>3477000</v>
      </c>
      <c r="CB54" s="66">
        <f>IFERROR(MROUND((CA54+(CA54*(IF(Grunnbeløpstabell!$G$1&lt;&gt;"Egendefinert årlig prisstigning",ATF!$S$13,VLOOKUP($CB$1,Grunnbeløpstabell!$A$2:$L$128,3,FALSE))/100)))/100,1)*100,0)</f>
        <v>3587200</v>
      </c>
      <c r="CC54" s="66">
        <f>IFERROR(MROUND((CB54+(CB54*(IF(Grunnbeløpstabell!$G$1&lt;&gt;"Egendefinert årlig prisstigning",ATF!$S$13,VLOOKUP($CC$1,Grunnbeløpstabell!$A$2:$L$128,3,FALSE))/100)))/100,1)*100,0)</f>
        <v>3700900</v>
      </c>
      <c r="CD54" s="66">
        <f>IFERROR(MROUND((CC54+(CC54*(IF(Grunnbeløpstabell!$G$1&lt;&gt;"Egendefinert årlig prisstigning",ATF!$S$13,VLOOKUP($CD$1,Grunnbeløpstabell!$A$2:$L$128,3,FALSE))/100)))/100,1)*100,0)</f>
        <v>3818200</v>
      </c>
      <c r="CE54" s="66">
        <f>IFERROR(MROUND((CD54+(CD54*(IF(Grunnbeløpstabell!$G$1&lt;&gt;"Egendefinert årlig prisstigning",ATF!$S$13,VLOOKUP($CE$1,Grunnbeløpstabell!$A$2:$L$128,3,FALSE))/100)))/100,1)*100,0)</f>
        <v>3939200</v>
      </c>
      <c r="CF54" s="66">
        <f>IFERROR(MROUND((CE54+(CE54*(IF(Grunnbeløpstabell!$G$1&lt;&gt;"Egendefinert årlig prisstigning",ATF!$S$13,VLOOKUP($CF$1,Grunnbeløpstabell!$A$2:$L$128,3,FALSE))/100)))/100,1)*100,0)</f>
        <v>4064100</v>
      </c>
      <c r="CG54" s="66">
        <f>IFERROR(MROUND((CF54+(CF54*(IF(Grunnbeløpstabell!$G$1&lt;&gt;"Egendefinert årlig prisstigning",ATF!$S$13,VLOOKUP($CG$1,Grunnbeløpstabell!$A$2:$L$128,3,FALSE))/100)))/100,1)*100,0)</f>
        <v>4192900</v>
      </c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</row>
    <row r="55" spans="1:147">
      <c r="A55" s="159">
        <v>72</v>
      </c>
      <c r="B55" s="161" t="s">
        <v>237</v>
      </c>
      <c r="C55" s="215">
        <v>494500</v>
      </c>
      <c r="D55" s="160">
        <v>494500</v>
      </c>
      <c r="E55" s="215">
        <v>494500</v>
      </c>
      <c r="F55" s="160">
        <v>501700</v>
      </c>
      <c r="G55" s="215">
        <v>516200</v>
      </c>
      <c r="H55" s="160">
        <v>516200</v>
      </c>
      <c r="I55" s="215">
        <v>529100</v>
      </c>
      <c r="J55" s="160">
        <v>529100</v>
      </c>
      <c r="K55" s="215">
        <v>544700</v>
      </c>
      <c r="L55" s="160">
        <v>552100</v>
      </c>
      <c r="M55" s="215">
        <v>577800</v>
      </c>
      <c r="N55" s="160">
        <v>581700</v>
      </c>
      <c r="O55" s="215">
        <v>594000</v>
      </c>
      <c r="P55" s="160">
        <v>604200</v>
      </c>
      <c r="Q55" s="215">
        <v>620500</v>
      </c>
      <c r="R55" s="160">
        <v>627100</v>
      </c>
      <c r="S55" s="215">
        <v>639500</v>
      </c>
      <c r="T55" s="160">
        <v>640700</v>
      </c>
      <c r="U55" s="215">
        <v>648100</v>
      </c>
      <c r="V55" s="160">
        <v>650200</v>
      </c>
      <c r="W55" s="215">
        <v>658300</v>
      </c>
      <c r="X55" s="160">
        <v>667200</v>
      </c>
      <c r="Y55" s="215">
        <v>670100</v>
      </c>
      <c r="Z55" s="160">
        <v>677600</v>
      </c>
      <c r="AA55" s="215">
        <v>689100</v>
      </c>
      <c r="AB55" s="160">
        <v>720100</v>
      </c>
      <c r="AC55" s="66">
        <f>IFERROR(MROUND((AB55+(AB55*(IF(Grunnbeløpstabell!$G$1&lt;&gt;"Egendefinert årlig prisstigning",ATF!$S$13,VLOOKUP($AC$1,Grunnbeløpstabell!$A$2:$L$128,3,FALSE))/100)))/100,1)*100,0)</f>
        <v>742900</v>
      </c>
      <c r="AD55" s="66">
        <f>IFERROR(MROUND((AC55+(AC55*(IF(Grunnbeløpstabell!$G$1&lt;&gt;"Egendefinert årlig prisstigning",ATF!$S$13,VLOOKUP($AD$1,Grunnbeløpstabell!$A$2:$L$128,3,FALSE))/100)))/100,1)*100,0)</f>
        <v>766400</v>
      </c>
      <c r="AE55" s="66">
        <f>IFERROR(MROUND((AD55+(AD55*(IF(Grunnbeløpstabell!$G$1&lt;&gt;"Egendefinert årlig prisstigning",ATF!$S$13,VLOOKUP($AE$1,Grunnbeløpstabell!$A$2:$L$128,3,FALSE))/100)))/100,1)*100,0)</f>
        <v>790700</v>
      </c>
      <c r="AF55" s="66">
        <f>IFERROR(MROUND((AE55+(AE55*(IF(Grunnbeløpstabell!$G$1&lt;&gt;"Egendefinert årlig prisstigning",ATF!$S$13,VLOOKUP($AF$1,Grunnbeløpstabell!$A$2:$L$128,3,FALSE))/100)))/100,1)*100,0)</f>
        <v>815800</v>
      </c>
      <c r="AG55" s="66">
        <f>IFERROR(MROUND((AF55+(AF55*(IF(Grunnbeløpstabell!$G$1&lt;&gt;"Egendefinert årlig prisstigning",ATF!$S$13,VLOOKUP($AG$1,Grunnbeløpstabell!$A$2:$L$128,3,FALSE))/100)))/100,1)*100,0)</f>
        <v>841700</v>
      </c>
      <c r="AH55" s="66">
        <f>IFERROR(MROUND((AG55+(AG55*(IF(Grunnbeløpstabell!$G$1&lt;&gt;"Egendefinert årlig prisstigning",ATF!$S$13,VLOOKUP($AH$1,Grunnbeløpstabell!$A$2:$L$128,3,FALSE))/100)))/100,1)*100,0)</f>
        <v>868400</v>
      </c>
      <c r="AI55" s="66">
        <f>IFERROR(MROUND((AH55+(AH55*(IF(Grunnbeløpstabell!$G$1&lt;&gt;"Egendefinert årlig prisstigning",ATF!$S$13,VLOOKUP($AI$1,Grunnbeløpstabell!$A$2:$L$128,3,FALSE))/100)))/100,1)*100,0)</f>
        <v>895900</v>
      </c>
      <c r="AJ55" s="66">
        <f>IFERROR(MROUND((AI55+(AI55*(IF(Grunnbeløpstabell!$G$1&lt;&gt;"Egendefinert årlig prisstigning",ATF!$S$13,VLOOKUP($AJ$1,Grunnbeløpstabell!$A$2:$L$128,3,FALSE))/100)))/100,1)*100,0)</f>
        <v>924300</v>
      </c>
      <c r="AK55" s="66">
        <f>IFERROR(MROUND((AJ55+(AJ55*(IF(Grunnbeløpstabell!$G$1&lt;&gt;"Egendefinert årlig prisstigning",ATF!$S$13,VLOOKUP($AK$1,Grunnbeløpstabell!$A$2:$L$128,3,FALSE))/100)))/100,1)*100,0)</f>
        <v>953600</v>
      </c>
      <c r="AL55" s="66">
        <f>IFERROR(MROUND((AK55+(AK55*(IF(Grunnbeløpstabell!$G$1&lt;&gt;"Egendefinert årlig prisstigning",ATF!$S$13,VLOOKUP($AL$1,Grunnbeløpstabell!$A$2:$L$128,3,FALSE))/100)))/100,1)*100,0)</f>
        <v>983800</v>
      </c>
      <c r="AM55" s="66">
        <f>IFERROR(MROUND((AL55+(AL55*(IF(Grunnbeløpstabell!$G$1&lt;&gt;"Egendefinert årlig prisstigning",ATF!$S$13,VLOOKUP($AM$1,Grunnbeløpstabell!$A$2:$L$128,3,FALSE))/100)))/100,1)*100,0)</f>
        <v>1015000</v>
      </c>
      <c r="AN55" s="66">
        <f>IFERROR(MROUND((AM55+(AM55*(IF(Grunnbeløpstabell!$G$1&lt;&gt;"Egendefinert årlig prisstigning",ATF!$S$13,VLOOKUP($AN$1,Grunnbeløpstabell!$A$2:$L$128,3,FALSE))/100)))/100,1)*100,0)</f>
        <v>1047200</v>
      </c>
      <c r="AO55" s="66">
        <f>IFERROR(MROUND((AN55+(AN55*(IF(Grunnbeløpstabell!$G$1&lt;&gt;"Egendefinert årlig prisstigning",ATF!$S$13,VLOOKUP($AO$1,Grunnbeløpstabell!$A$2:$L$128,3,FALSE))/100)))/100,1)*100,0)</f>
        <v>1080400</v>
      </c>
      <c r="AP55" s="66">
        <f>IFERROR(MROUND((AO55+(AO55*(IF(Grunnbeløpstabell!$G$1&lt;&gt;"Egendefinert årlig prisstigning",ATF!$S$13,VLOOKUP($AP$1,Grunnbeløpstabell!$A$2:$L$128,3,FALSE))/100)))/100,1)*100,0)</f>
        <v>1114600</v>
      </c>
      <c r="AQ55" s="66">
        <f>IFERROR(MROUND((AP55+(AP55*(IF(Grunnbeløpstabell!$G$1&lt;&gt;"Egendefinert årlig prisstigning",ATF!$S$13,VLOOKUP($AQ$1,Grunnbeløpstabell!$A$2:$L$128,3,FALSE))/100)))/100,1)*100,0)</f>
        <v>1149900</v>
      </c>
      <c r="AR55" s="66">
        <f>IFERROR(MROUND((AQ55+(AQ55*(IF(Grunnbeløpstabell!$G$1&lt;&gt;"Egendefinert årlig prisstigning",ATF!$S$13,VLOOKUP($AR$1,Grunnbeløpstabell!$A$2:$L$128,3,FALSE))/100)))/100,1)*100,0)</f>
        <v>1186400</v>
      </c>
      <c r="AS55" s="66">
        <f>IFERROR(MROUND((AR55+(AR55*(IF(Grunnbeløpstabell!$G$1&lt;&gt;"Egendefinert årlig prisstigning",ATF!$S$13,VLOOKUP($AS$1,Grunnbeløpstabell!$A$2:$L$128,3,FALSE))/100)))/100,1)*100,0)</f>
        <v>1224000</v>
      </c>
      <c r="AT55" s="66">
        <f>IFERROR(MROUND((AS55+(AS55*(IF(Grunnbeløpstabell!$G$1&lt;&gt;"Egendefinert årlig prisstigning",ATF!$S$13,VLOOKUP($AT$1,Grunnbeløpstabell!$A$2:$L$128,3,FALSE))/100)))/100,1)*100,0)</f>
        <v>1262800</v>
      </c>
      <c r="AU55" s="66">
        <f>IFERROR(MROUND((AT55+(AT55*(IF(Grunnbeløpstabell!$G$1&lt;&gt;"Egendefinert årlig prisstigning",ATF!$S$13,VLOOKUP($AU$1,Grunnbeløpstabell!$A$2:$L$128,3,FALSE))/100)))/100,1)*100,0)</f>
        <v>1302800</v>
      </c>
      <c r="AV55" s="66">
        <f>IFERROR(MROUND((AU55+(AU55*(IF(Grunnbeløpstabell!$G$1&lt;&gt;"Egendefinert årlig prisstigning",ATF!$S$13,VLOOKUP($AV$1,Grunnbeløpstabell!$A$2:$L$128,3,FALSE))/100)))/100,1)*100,0)</f>
        <v>1344100</v>
      </c>
      <c r="AW55" s="66">
        <f>IFERROR(MROUND((AV55+(AV55*(IF(Grunnbeløpstabell!$G$1&lt;&gt;"Egendefinert årlig prisstigning",ATF!$S$13,VLOOKUP($AW$1,Grunnbeløpstabell!$A$2:$L$128,3,FALSE))/100)))/100,1)*100,0)</f>
        <v>1386700</v>
      </c>
      <c r="AX55" s="66">
        <f>IFERROR(MROUND((AW55+(AW55*(IF(Grunnbeløpstabell!$G$1&lt;&gt;"Egendefinert årlig prisstigning",ATF!$S$13,VLOOKUP($AX$1,Grunnbeløpstabell!$A$2:$L$128,3,FALSE))/100)))/100,1)*100,0)</f>
        <v>1430700</v>
      </c>
      <c r="AY55" s="66">
        <f>IFERROR(MROUND((AX55+(AX55*(IF(Grunnbeløpstabell!$G$1&lt;&gt;"Egendefinert årlig prisstigning",ATF!$S$13,VLOOKUP($AY$1,Grunnbeløpstabell!$A$2:$L$128,3,FALSE))/100)))/100,1)*100,0)</f>
        <v>1476100</v>
      </c>
      <c r="AZ55" s="66">
        <f>IFERROR(MROUND((AY55+(AY55*(IF(Grunnbeløpstabell!$G$1&lt;&gt;"Egendefinert årlig prisstigning",ATF!$S$13,VLOOKUP($AZ$1,Grunnbeløpstabell!$A$2:$L$128,3,FALSE))/100)))/100,1)*100,0)</f>
        <v>1522900</v>
      </c>
      <c r="BA55" s="66">
        <f>IFERROR(MROUND((AZ55+(AZ55*(IF(Grunnbeløpstabell!$G$1&lt;&gt;"Egendefinert årlig prisstigning",ATF!$S$13,VLOOKUP($BA$1,Grunnbeløpstabell!$A$2:$L$128,3,FALSE))/100)))/100,1)*100,0)</f>
        <v>1571200</v>
      </c>
      <c r="BB55" s="66">
        <f>IFERROR(MROUND((BA55+(BA55*(IF(Grunnbeløpstabell!$G$1&lt;&gt;"Egendefinert årlig prisstigning",ATF!$S$13,VLOOKUP($BB$1,Grunnbeløpstabell!$A$2:$L$128,3,FALSE))/100)))/100,1)*100,0)</f>
        <v>1621000</v>
      </c>
      <c r="BC55" s="66">
        <f>IFERROR(MROUND((BB55+(BB55*(IF(Grunnbeløpstabell!$G$1&lt;&gt;"Egendefinert årlig prisstigning",ATF!$S$13,VLOOKUP($BC$1,Grunnbeløpstabell!$A$2:$L$128,3,FALSE))/100)))/100,1)*100,0)</f>
        <v>1672400</v>
      </c>
      <c r="BD55" s="66">
        <f>IFERROR(MROUND((BC55+(BC55*(IF(Grunnbeløpstabell!$G$1&lt;&gt;"Egendefinert årlig prisstigning",ATF!$S$13,VLOOKUP($BD$1,Grunnbeløpstabell!$A$2:$L$128,3,FALSE))/100)))/100,1)*100,0)</f>
        <v>1725400</v>
      </c>
      <c r="BE55" s="66">
        <f>IFERROR(MROUND((BD55+(BD55*(IF(Grunnbeløpstabell!$G$1&lt;&gt;"Egendefinert årlig prisstigning",ATF!$S$13,VLOOKUP($BE$1,Grunnbeløpstabell!$A$2:$L$128,3,FALSE))/100)))/100,1)*100,0)</f>
        <v>1780100</v>
      </c>
      <c r="BF55" s="66">
        <f>IFERROR(MROUND((BE55+(BE55*(IF(Grunnbeløpstabell!$G$1&lt;&gt;"Egendefinert årlig prisstigning",ATF!$S$13,VLOOKUP($BF$1,Grunnbeløpstabell!$A$2:$L$128,3,FALSE))/100)))/100,1)*100,0)</f>
        <v>1836500</v>
      </c>
      <c r="BG55" s="66">
        <f>IFERROR(MROUND((BF55+(BF55*(IF(Grunnbeløpstabell!$G$1&lt;&gt;"Egendefinert årlig prisstigning",ATF!$S$13,VLOOKUP($BG$1,Grunnbeløpstabell!$A$2:$L$128,3,FALSE))/100)))/100,1)*100,0)</f>
        <v>1894700</v>
      </c>
      <c r="BH55" s="66">
        <f>IFERROR(MROUND((BG55+(BG55*(IF(Grunnbeløpstabell!$G$1&lt;&gt;"Egendefinert årlig prisstigning",ATF!$S$13,VLOOKUP($BH$1,Grunnbeløpstabell!$A$2:$L$128,3,FALSE))/100)))/100,1)*100,0)</f>
        <v>1954800</v>
      </c>
      <c r="BI55" s="66">
        <f>IFERROR(MROUND((BH55+(BH55*(IF(Grunnbeløpstabell!$G$1&lt;&gt;"Egendefinert årlig prisstigning",ATF!$S$13,VLOOKUP($BI$1,Grunnbeløpstabell!$A$2:$L$128,3,FALSE))/100)))/100,1)*100,0)</f>
        <v>2016800</v>
      </c>
      <c r="BJ55" s="66">
        <f>IFERROR(MROUND((BI55+(BI55*(IF(Grunnbeløpstabell!$G$1&lt;&gt;"Egendefinert årlig prisstigning",ATF!$S$13,VLOOKUP($BJ$1,Grunnbeløpstabell!$A$2:$L$128,3,FALSE))/100)))/100,1)*100,0)</f>
        <v>2080700</v>
      </c>
      <c r="BK55" s="66">
        <f>IFERROR(MROUND((BJ55+(BJ55*(IF(Grunnbeløpstabell!$G$1&lt;&gt;"Egendefinert årlig prisstigning",ATF!$S$13,VLOOKUP($BK$1,Grunnbeløpstabell!$A$2:$L$128,3,FALSE))/100)))/100,1)*100,0)</f>
        <v>2146700</v>
      </c>
      <c r="BL55" s="66">
        <f>IFERROR(MROUND((BK55+(BK55*(IF(Grunnbeløpstabell!$G$1&lt;&gt;"Egendefinert årlig prisstigning",ATF!$S$13,VLOOKUP($BL$1,Grunnbeløpstabell!$A$2:$L$128,3,FALSE))/100)))/100,1)*100,0)</f>
        <v>2214800</v>
      </c>
      <c r="BM55" s="66">
        <f>IFERROR(MROUND((BL55+(BL55*(IF(Grunnbeløpstabell!$G$1&lt;&gt;"Egendefinert årlig prisstigning",ATF!$S$13,VLOOKUP($BM$1,Grunnbeløpstabell!$A$2:$L$128,3,FALSE))/100)))/100,1)*100,0)</f>
        <v>2285000</v>
      </c>
      <c r="BN55" s="66">
        <f>IFERROR(MROUND((BM55+(BM55*(IF(Grunnbeløpstabell!$G$1&lt;&gt;"Egendefinert årlig prisstigning",ATF!$S$13,VLOOKUP($BN$1,Grunnbeløpstabell!$A$2:$L$128,3,FALSE))/100)))/100,1)*100,0)</f>
        <v>2357400</v>
      </c>
      <c r="BO55" s="66">
        <f>IFERROR(MROUND((BN55+(BN55*(IF(Grunnbeløpstabell!$G$1&lt;&gt;"Egendefinert årlig prisstigning",ATF!$S$13,VLOOKUP($BO$1,Grunnbeløpstabell!$A$2:$L$128,3,FALSE))/100)))/100,1)*100,0)</f>
        <v>2432100</v>
      </c>
      <c r="BP55" s="66">
        <f>IFERROR(MROUND((BO55+(BO55*(IF(Grunnbeløpstabell!$G$1&lt;&gt;"Egendefinert årlig prisstigning",ATF!$S$13,VLOOKUP($BP$1,Grunnbeløpstabell!$A$2:$L$128,3,FALSE))/100)))/100,1)*100,0)</f>
        <v>2509200</v>
      </c>
      <c r="BQ55" s="66">
        <f>IFERROR(MROUND((BP55+(BP55*(IF(Grunnbeløpstabell!$G$1&lt;&gt;"Egendefinert årlig prisstigning",ATF!$S$13,VLOOKUP($BQ$1,Grunnbeløpstabell!$A$2:$L$128,3,FALSE))/100)))/100,1)*100,0)</f>
        <v>2588700</v>
      </c>
      <c r="BR55" s="66">
        <f>IFERROR(MROUND((BQ55+(BQ55*(IF(Grunnbeløpstabell!$G$1&lt;&gt;"Egendefinert årlig prisstigning",ATF!$S$13,VLOOKUP($BR$1,Grunnbeløpstabell!$A$2:$L$128,3,FALSE))/100)))/100,1)*100,0)</f>
        <v>2670800</v>
      </c>
      <c r="BS55" s="66">
        <f>IFERROR(MROUND((BR55+(BR55*(IF(Grunnbeløpstabell!$G$1&lt;&gt;"Egendefinert årlig prisstigning",ATF!$S$13,VLOOKUP($BS$1,Grunnbeløpstabell!$A$2:$L$128,3,FALSE))/100)))/100,1)*100,0)</f>
        <v>2755500</v>
      </c>
      <c r="BT55" s="66">
        <f>IFERROR(MROUND((BS55+(BS55*(IF(Grunnbeløpstabell!$G$1&lt;&gt;"Egendefinert årlig prisstigning",ATF!$S$13,VLOOKUP($BT$1,Grunnbeløpstabell!$A$2:$L$128,3,FALSE))/100)))/100,1)*100,0)</f>
        <v>2842800</v>
      </c>
      <c r="BU55" s="66">
        <f>IFERROR(MROUND((BT55+(BT55*(IF(Grunnbeløpstabell!$G$1&lt;&gt;"Egendefinert årlig prisstigning",ATF!$S$13,VLOOKUP($BU$1,Grunnbeløpstabell!$A$2:$L$128,3,FALSE))/100)))/100,1)*100,0)</f>
        <v>2932900</v>
      </c>
      <c r="BV55" s="66">
        <f>IFERROR(MROUND((BU55+(BU55*(IF(Grunnbeløpstabell!$G$1&lt;&gt;"Egendefinert årlig prisstigning",ATF!$S$13,VLOOKUP($BV$1,Grunnbeløpstabell!$A$2:$L$128,3,FALSE))/100)))/100,1)*100,0)</f>
        <v>3025900</v>
      </c>
      <c r="BW55" s="66">
        <f>IFERROR(MROUND((BV55+(BV55*(IF(Grunnbeløpstabell!$G$1&lt;&gt;"Egendefinert årlig prisstigning",ATF!$S$13,VLOOKUP($BW$1,Grunnbeløpstabell!$A$2:$L$128,3,FALSE))/100)))/100,1)*100,0)</f>
        <v>3121800</v>
      </c>
      <c r="BX55" s="66">
        <f>IFERROR(MROUND((BW55+(BW55*(IF(Grunnbeløpstabell!$G$1&lt;&gt;"Egendefinert årlig prisstigning",ATF!$S$13,VLOOKUP($BX$1,Grunnbeløpstabell!$A$2:$L$128,3,FALSE))/100)))/100,1)*100,0)</f>
        <v>3220800</v>
      </c>
      <c r="BY55" s="66">
        <f>IFERROR(MROUND((BX55+(BX55*(IF(Grunnbeløpstabell!$G$1&lt;&gt;"Egendefinert årlig prisstigning",ATF!$S$13,VLOOKUP($BY$1,Grunnbeløpstabell!$A$2:$L$128,3,FALSE))/100)))/100,1)*100,0)</f>
        <v>3322900</v>
      </c>
      <c r="BZ55" s="66">
        <f>IFERROR(MROUND((BY55+(BY55*(IF(Grunnbeløpstabell!$G$1&lt;&gt;"Egendefinert årlig prisstigning",ATF!$S$13,VLOOKUP($BZ$1,Grunnbeløpstabell!$A$2:$L$128,3,FALSE))/100)))/100,1)*100,0)</f>
        <v>3428200</v>
      </c>
      <c r="CA55" s="66">
        <f>IFERROR(MROUND((BZ55+(BZ55*(IF(Grunnbeløpstabell!$G$1&lt;&gt;"Egendefinert årlig prisstigning",ATF!$S$13,VLOOKUP($CA$1,Grunnbeløpstabell!$A$2:$L$128,3,FALSE))/100)))/100,1)*100,0)</f>
        <v>3536900</v>
      </c>
      <c r="CB55" s="66">
        <f>IFERROR(MROUND((CA55+(CA55*(IF(Grunnbeløpstabell!$G$1&lt;&gt;"Egendefinert årlig prisstigning",ATF!$S$13,VLOOKUP($CB$1,Grunnbeløpstabell!$A$2:$L$128,3,FALSE))/100)))/100,1)*100,0)</f>
        <v>3649000</v>
      </c>
      <c r="CC55" s="66">
        <f>IFERROR(MROUND((CB55+(CB55*(IF(Grunnbeløpstabell!$G$1&lt;&gt;"Egendefinert årlig prisstigning",ATF!$S$13,VLOOKUP($CC$1,Grunnbeløpstabell!$A$2:$L$128,3,FALSE))/100)))/100,1)*100,0)</f>
        <v>3764700</v>
      </c>
      <c r="CD55" s="66">
        <f>IFERROR(MROUND((CC55+(CC55*(IF(Grunnbeløpstabell!$G$1&lt;&gt;"Egendefinert årlig prisstigning",ATF!$S$13,VLOOKUP($CD$1,Grunnbeløpstabell!$A$2:$L$128,3,FALSE))/100)))/100,1)*100,0)</f>
        <v>3884000</v>
      </c>
      <c r="CE55" s="66">
        <f>IFERROR(MROUND((CD55+(CD55*(IF(Grunnbeløpstabell!$G$1&lt;&gt;"Egendefinert årlig prisstigning",ATF!$S$13,VLOOKUP($CE$1,Grunnbeløpstabell!$A$2:$L$128,3,FALSE))/100)))/100,1)*100,0)</f>
        <v>4007100</v>
      </c>
      <c r="CF55" s="66">
        <f>IFERROR(MROUND((CE55+(CE55*(IF(Grunnbeløpstabell!$G$1&lt;&gt;"Egendefinert årlig prisstigning",ATF!$S$13,VLOOKUP($CF$1,Grunnbeløpstabell!$A$2:$L$128,3,FALSE))/100)))/100,1)*100,0)</f>
        <v>4134100</v>
      </c>
      <c r="CG55" s="66">
        <f>IFERROR(MROUND((CF55+(CF55*(IF(Grunnbeløpstabell!$G$1&lt;&gt;"Egendefinert årlig prisstigning",ATF!$S$13,VLOOKUP($CG$1,Grunnbeløpstabell!$A$2:$L$128,3,FALSE))/100)))/100,1)*100,0)</f>
        <v>4265200</v>
      </c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</row>
    <row r="56" spans="1:147">
      <c r="A56" s="159">
        <v>73</v>
      </c>
      <c r="B56" s="161" t="s">
        <v>237</v>
      </c>
      <c r="C56" s="215">
        <v>504000</v>
      </c>
      <c r="D56" s="160">
        <v>504000</v>
      </c>
      <c r="E56" s="215">
        <v>504000</v>
      </c>
      <c r="F56" s="160">
        <v>511200</v>
      </c>
      <c r="G56" s="215">
        <v>525500</v>
      </c>
      <c r="H56" s="160">
        <v>525500</v>
      </c>
      <c r="I56" s="215">
        <v>538400</v>
      </c>
      <c r="J56" s="160">
        <v>538400</v>
      </c>
      <c r="K56" s="215">
        <v>554300</v>
      </c>
      <c r="L56" s="160">
        <v>561800</v>
      </c>
      <c r="M56" s="215">
        <v>587900</v>
      </c>
      <c r="N56" s="160">
        <v>591900</v>
      </c>
      <c r="O56" s="215">
        <v>604400</v>
      </c>
      <c r="P56" s="160">
        <v>614800</v>
      </c>
      <c r="Q56" s="215">
        <v>631400</v>
      </c>
      <c r="R56" s="160">
        <v>638200</v>
      </c>
      <c r="S56" s="215">
        <v>650800</v>
      </c>
      <c r="T56" s="160">
        <v>652000</v>
      </c>
      <c r="U56" s="215">
        <v>659500</v>
      </c>
      <c r="V56" s="160">
        <v>661700</v>
      </c>
      <c r="W56" s="215">
        <v>670000</v>
      </c>
      <c r="X56" s="160">
        <v>679000</v>
      </c>
      <c r="Y56" s="215">
        <v>682000</v>
      </c>
      <c r="Z56" s="160">
        <v>689600</v>
      </c>
      <c r="AA56" s="215">
        <v>701300</v>
      </c>
      <c r="AB56" s="160">
        <v>732300</v>
      </c>
      <c r="AC56" s="66">
        <f>IFERROR(MROUND((AB56+(AB56*(IF(Grunnbeløpstabell!$G$1&lt;&gt;"Egendefinert årlig prisstigning",ATF!$S$13,VLOOKUP($AC$1,Grunnbeløpstabell!$A$2:$L$128,3,FALSE))/100)))/100,1)*100,0)</f>
        <v>755500</v>
      </c>
      <c r="AD56" s="66">
        <f>IFERROR(MROUND((AC56+(AC56*(IF(Grunnbeløpstabell!$G$1&lt;&gt;"Egendefinert årlig prisstigning",ATF!$S$13,VLOOKUP($AD$1,Grunnbeløpstabell!$A$2:$L$128,3,FALSE))/100)))/100,1)*100,0)</f>
        <v>779400</v>
      </c>
      <c r="AE56" s="66">
        <f>IFERROR(MROUND((AD56+(AD56*(IF(Grunnbeløpstabell!$G$1&lt;&gt;"Egendefinert årlig prisstigning",ATF!$S$13,VLOOKUP($AE$1,Grunnbeløpstabell!$A$2:$L$128,3,FALSE))/100)))/100,1)*100,0)</f>
        <v>804100</v>
      </c>
      <c r="AF56" s="66">
        <f>IFERROR(MROUND((AE56+(AE56*(IF(Grunnbeløpstabell!$G$1&lt;&gt;"Egendefinert årlig prisstigning",ATF!$S$13,VLOOKUP($AF$1,Grunnbeløpstabell!$A$2:$L$128,3,FALSE))/100)))/100,1)*100,0)</f>
        <v>829600</v>
      </c>
      <c r="AG56" s="66">
        <f>IFERROR(MROUND((AF56+(AF56*(IF(Grunnbeløpstabell!$G$1&lt;&gt;"Egendefinert årlig prisstigning",ATF!$S$13,VLOOKUP($AG$1,Grunnbeløpstabell!$A$2:$L$128,3,FALSE))/100)))/100,1)*100,0)</f>
        <v>855900</v>
      </c>
      <c r="AH56" s="66">
        <f>IFERROR(MROUND((AG56+(AG56*(IF(Grunnbeløpstabell!$G$1&lt;&gt;"Egendefinert årlig prisstigning",ATF!$S$13,VLOOKUP($AH$1,Grunnbeløpstabell!$A$2:$L$128,3,FALSE))/100)))/100,1)*100,0)</f>
        <v>883000</v>
      </c>
      <c r="AI56" s="66">
        <f>IFERROR(MROUND((AH56+(AH56*(IF(Grunnbeløpstabell!$G$1&lt;&gt;"Egendefinert årlig prisstigning",ATF!$S$13,VLOOKUP($AI$1,Grunnbeløpstabell!$A$2:$L$128,3,FALSE))/100)))/100,1)*100,0)</f>
        <v>911000</v>
      </c>
      <c r="AJ56" s="66">
        <f>IFERROR(MROUND((AI56+(AI56*(IF(Grunnbeløpstabell!$G$1&lt;&gt;"Egendefinert årlig prisstigning",ATF!$S$13,VLOOKUP($AJ$1,Grunnbeløpstabell!$A$2:$L$128,3,FALSE))/100)))/100,1)*100,0)</f>
        <v>939900</v>
      </c>
      <c r="AK56" s="66">
        <f>IFERROR(MROUND((AJ56+(AJ56*(IF(Grunnbeløpstabell!$G$1&lt;&gt;"Egendefinert årlig prisstigning",ATF!$S$13,VLOOKUP($AK$1,Grunnbeløpstabell!$A$2:$L$128,3,FALSE))/100)))/100,1)*100,0)</f>
        <v>969700</v>
      </c>
      <c r="AL56" s="66">
        <f>IFERROR(MROUND((AK56+(AK56*(IF(Grunnbeløpstabell!$G$1&lt;&gt;"Egendefinert årlig prisstigning",ATF!$S$13,VLOOKUP($AL$1,Grunnbeløpstabell!$A$2:$L$128,3,FALSE))/100)))/100,1)*100,0)</f>
        <v>1000400</v>
      </c>
      <c r="AM56" s="66">
        <f>IFERROR(MROUND((AL56+(AL56*(IF(Grunnbeløpstabell!$G$1&lt;&gt;"Egendefinert årlig prisstigning",ATF!$S$13,VLOOKUP($AM$1,Grunnbeløpstabell!$A$2:$L$128,3,FALSE))/100)))/100,1)*100,0)</f>
        <v>1032100</v>
      </c>
      <c r="AN56" s="66">
        <f>IFERROR(MROUND((AM56+(AM56*(IF(Grunnbeløpstabell!$G$1&lt;&gt;"Egendefinert årlig prisstigning",ATF!$S$13,VLOOKUP($AN$1,Grunnbeløpstabell!$A$2:$L$128,3,FALSE))/100)))/100,1)*100,0)</f>
        <v>1064800</v>
      </c>
      <c r="AO56" s="66">
        <f>IFERROR(MROUND((AN56+(AN56*(IF(Grunnbeløpstabell!$G$1&lt;&gt;"Egendefinert årlig prisstigning",ATF!$S$13,VLOOKUP($AO$1,Grunnbeløpstabell!$A$2:$L$128,3,FALSE))/100)))/100,1)*100,0)</f>
        <v>1098600</v>
      </c>
      <c r="AP56" s="66">
        <f>IFERROR(MROUND((AO56+(AO56*(IF(Grunnbeløpstabell!$G$1&lt;&gt;"Egendefinert årlig prisstigning",ATF!$S$13,VLOOKUP($AP$1,Grunnbeløpstabell!$A$2:$L$128,3,FALSE))/100)))/100,1)*100,0)</f>
        <v>1133400</v>
      </c>
      <c r="AQ56" s="66">
        <f>IFERROR(MROUND((AP56+(AP56*(IF(Grunnbeløpstabell!$G$1&lt;&gt;"Egendefinert årlig prisstigning",ATF!$S$13,VLOOKUP($AQ$1,Grunnbeløpstabell!$A$2:$L$128,3,FALSE))/100)))/100,1)*100,0)</f>
        <v>1169300</v>
      </c>
      <c r="AR56" s="66">
        <f>IFERROR(MROUND((AQ56+(AQ56*(IF(Grunnbeløpstabell!$G$1&lt;&gt;"Egendefinert årlig prisstigning",ATF!$S$13,VLOOKUP($AR$1,Grunnbeløpstabell!$A$2:$L$128,3,FALSE))/100)))/100,1)*100,0)</f>
        <v>1206400</v>
      </c>
      <c r="AS56" s="66">
        <f>IFERROR(MROUND((AR56+(AR56*(IF(Grunnbeløpstabell!$G$1&lt;&gt;"Egendefinert årlig prisstigning",ATF!$S$13,VLOOKUP($AS$1,Grunnbeløpstabell!$A$2:$L$128,3,FALSE))/100)))/100,1)*100,0)</f>
        <v>1244600</v>
      </c>
      <c r="AT56" s="66">
        <f>IFERROR(MROUND((AS56+(AS56*(IF(Grunnbeløpstabell!$G$1&lt;&gt;"Egendefinert årlig prisstigning",ATF!$S$13,VLOOKUP($AT$1,Grunnbeløpstabell!$A$2:$L$128,3,FALSE))/100)))/100,1)*100,0)</f>
        <v>1284100</v>
      </c>
      <c r="AU56" s="66">
        <f>IFERROR(MROUND((AT56+(AT56*(IF(Grunnbeløpstabell!$G$1&lt;&gt;"Egendefinert årlig prisstigning",ATF!$S$13,VLOOKUP($AU$1,Grunnbeløpstabell!$A$2:$L$128,3,FALSE))/100)))/100,1)*100,0)</f>
        <v>1324800</v>
      </c>
      <c r="AV56" s="66">
        <f>IFERROR(MROUND((AU56+(AU56*(IF(Grunnbeløpstabell!$G$1&lt;&gt;"Egendefinert årlig prisstigning",ATF!$S$13,VLOOKUP($AV$1,Grunnbeløpstabell!$A$2:$L$128,3,FALSE))/100)))/100,1)*100,0)</f>
        <v>1366800</v>
      </c>
      <c r="AW56" s="66">
        <f>IFERROR(MROUND((AV56+(AV56*(IF(Grunnbeløpstabell!$G$1&lt;&gt;"Egendefinert årlig prisstigning",ATF!$S$13,VLOOKUP($AW$1,Grunnbeløpstabell!$A$2:$L$128,3,FALSE))/100)))/100,1)*100,0)</f>
        <v>1410100</v>
      </c>
      <c r="AX56" s="66">
        <f>IFERROR(MROUND((AW56+(AW56*(IF(Grunnbeløpstabell!$G$1&lt;&gt;"Egendefinert årlig prisstigning",ATF!$S$13,VLOOKUP($AX$1,Grunnbeløpstabell!$A$2:$L$128,3,FALSE))/100)))/100,1)*100,0)</f>
        <v>1454800</v>
      </c>
      <c r="AY56" s="66">
        <f>IFERROR(MROUND((AX56+(AX56*(IF(Grunnbeløpstabell!$G$1&lt;&gt;"Egendefinert årlig prisstigning",ATF!$S$13,VLOOKUP($AY$1,Grunnbeløpstabell!$A$2:$L$128,3,FALSE))/100)))/100,1)*100,0)</f>
        <v>1500900</v>
      </c>
      <c r="AZ56" s="66">
        <f>IFERROR(MROUND((AY56+(AY56*(IF(Grunnbeløpstabell!$G$1&lt;&gt;"Egendefinert årlig prisstigning",ATF!$S$13,VLOOKUP($AZ$1,Grunnbeløpstabell!$A$2:$L$128,3,FALSE))/100)))/100,1)*100,0)</f>
        <v>1548500</v>
      </c>
      <c r="BA56" s="66">
        <f>IFERROR(MROUND((AZ56+(AZ56*(IF(Grunnbeløpstabell!$G$1&lt;&gt;"Egendefinert årlig prisstigning",ATF!$S$13,VLOOKUP($BA$1,Grunnbeløpstabell!$A$2:$L$128,3,FALSE))/100)))/100,1)*100,0)</f>
        <v>1597600</v>
      </c>
      <c r="BB56" s="66">
        <f>IFERROR(MROUND((BA56+(BA56*(IF(Grunnbeløpstabell!$G$1&lt;&gt;"Egendefinert årlig prisstigning",ATF!$S$13,VLOOKUP($BB$1,Grunnbeløpstabell!$A$2:$L$128,3,FALSE))/100)))/100,1)*100,0)</f>
        <v>1648200</v>
      </c>
      <c r="BC56" s="66">
        <f>IFERROR(MROUND((BB56+(BB56*(IF(Grunnbeløpstabell!$G$1&lt;&gt;"Egendefinert årlig prisstigning",ATF!$S$13,VLOOKUP($BC$1,Grunnbeløpstabell!$A$2:$L$128,3,FALSE))/100)))/100,1)*100,0)</f>
        <v>1700400</v>
      </c>
      <c r="BD56" s="66">
        <f>IFERROR(MROUND((BC56+(BC56*(IF(Grunnbeløpstabell!$G$1&lt;&gt;"Egendefinert årlig prisstigning",ATF!$S$13,VLOOKUP($BD$1,Grunnbeløpstabell!$A$2:$L$128,3,FALSE))/100)))/100,1)*100,0)</f>
        <v>1754300</v>
      </c>
      <c r="BE56" s="66">
        <f>IFERROR(MROUND((BD56+(BD56*(IF(Grunnbeløpstabell!$G$1&lt;&gt;"Egendefinert årlig prisstigning",ATF!$S$13,VLOOKUP($BE$1,Grunnbeløpstabell!$A$2:$L$128,3,FALSE))/100)))/100,1)*100,0)</f>
        <v>1809900</v>
      </c>
      <c r="BF56" s="66">
        <f>IFERROR(MROUND((BE56+(BE56*(IF(Grunnbeløpstabell!$G$1&lt;&gt;"Egendefinert årlig prisstigning",ATF!$S$13,VLOOKUP($BF$1,Grunnbeløpstabell!$A$2:$L$128,3,FALSE))/100)))/100,1)*100,0)</f>
        <v>1867300</v>
      </c>
      <c r="BG56" s="66">
        <f>IFERROR(MROUND((BF56+(BF56*(IF(Grunnbeløpstabell!$G$1&lt;&gt;"Egendefinert årlig prisstigning",ATF!$S$13,VLOOKUP($BG$1,Grunnbeløpstabell!$A$2:$L$128,3,FALSE))/100)))/100,1)*100,0)</f>
        <v>1926500</v>
      </c>
      <c r="BH56" s="66">
        <f>IFERROR(MROUND((BG56+(BG56*(IF(Grunnbeløpstabell!$G$1&lt;&gt;"Egendefinert årlig prisstigning",ATF!$S$13,VLOOKUP($BH$1,Grunnbeløpstabell!$A$2:$L$128,3,FALSE))/100)))/100,1)*100,0)</f>
        <v>1987600</v>
      </c>
      <c r="BI56" s="66">
        <f>IFERROR(MROUND((BH56+(BH56*(IF(Grunnbeløpstabell!$G$1&lt;&gt;"Egendefinert årlig prisstigning",ATF!$S$13,VLOOKUP($BI$1,Grunnbeløpstabell!$A$2:$L$128,3,FALSE))/100)))/100,1)*100,0)</f>
        <v>2050600</v>
      </c>
      <c r="BJ56" s="66">
        <f>IFERROR(MROUND((BI56+(BI56*(IF(Grunnbeløpstabell!$G$1&lt;&gt;"Egendefinert årlig prisstigning",ATF!$S$13,VLOOKUP($BJ$1,Grunnbeløpstabell!$A$2:$L$128,3,FALSE))/100)))/100,1)*100,0)</f>
        <v>2115600</v>
      </c>
      <c r="BK56" s="66">
        <f>IFERROR(MROUND((BJ56+(BJ56*(IF(Grunnbeløpstabell!$G$1&lt;&gt;"Egendefinert årlig prisstigning",ATF!$S$13,VLOOKUP($BK$1,Grunnbeløpstabell!$A$2:$L$128,3,FALSE))/100)))/100,1)*100,0)</f>
        <v>2182700</v>
      </c>
      <c r="BL56" s="66">
        <f>IFERROR(MROUND((BK56+(BK56*(IF(Grunnbeløpstabell!$G$1&lt;&gt;"Egendefinert årlig prisstigning",ATF!$S$13,VLOOKUP($BL$1,Grunnbeløpstabell!$A$2:$L$128,3,FALSE))/100)))/100,1)*100,0)</f>
        <v>2251900</v>
      </c>
      <c r="BM56" s="66">
        <f>IFERROR(MROUND((BL56+(BL56*(IF(Grunnbeløpstabell!$G$1&lt;&gt;"Egendefinert årlig prisstigning",ATF!$S$13,VLOOKUP($BM$1,Grunnbeløpstabell!$A$2:$L$128,3,FALSE))/100)))/100,1)*100,0)</f>
        <v>2323300</v>
      </c>
      <c r="BN56" s="66">
        <f>IFERROR(MROUND((BM56+(BM56*(IF(Grunnbeløpstabell!$G$1&lt;&gt;"Egendefinert årlig prisstigning",ATF!$S$13,VLOOKUP($BN$1,Grunnbeløpstabell!$A$2:$L$128,3,FALSE))/100)))/100,1)*100,0)</f>
        <v>2396900</v>
      </c>
      <c r="BO56" s="66">
        <f>IFERROR(MROUND((BN56+(BN56*(IF(Grunnbeløpstabell!$G$1&lt;&gt;"Egendefinert årlig prisstigning",ATF!$S$13,VLOOKUP($BO$1,Grunnbeløpstabell!$A$2:$L$128,3,FALSE))/100)))/100,1)*100,0)</f>
        <v>2472900</v>
      </c>
      <c r="BP56" s="66">
        <f>IFERROR(MROUND((BO56+(BO56*(IF(Grunnbeløpstabell!$G$1&lt;&gt;"Egendefinert årlig prisstigning",ATF!$S$13,VLOOKUP($BP$1,Grunnbeløpstabell!$A$2:$L$128,3,FALSE))/100)))/100,1)*100,0)</f>
        <v>2551300</v>
      </c>
      <c r="BQ56" s="66">
        <f>IFERROR(MROUND((BP56+(BP56*(IF(Grunnbeløpstabell!$G$1&lt;&gt;"Egendefinert årlig prisstigning",ATF!$S$13,VLOOKUP($BQ$1,Grunnbeløpstabell!$A$2:$L$128,3,FALSE))/100)))/100,1)*100,0)</f>
        <v>2632200</v>
      </c>
      <c r="BR56" s="66">
        <f>IFERROR(MROUND((BQ56+(BQ56*(IF(Grunnbeløpstabell!$G$1&lt;&gt;"Egendefinert årlig prisstigning",ATF!$S$13,VLOOKUP($BR$1,Grunnbeløpstabell!$A$2:$L$128,3,FALSE))/100)))/100,1)*100,0)</f>
        <v>2715600</v>
      </c>
      <c r="BS56" s="66">
        <f>IFERROR(MROUND((BR56+(BR56*(IF(Grunnbeløpstabell!$G$1&lt;&gt;"Egendefinert årlig prisstigning",ATF!$S$13,VLOOKUP($BS$1,Grunnbeløpstabell!$A$2:$L$128,3,FALSE))/100)))/100,1)*100,0)</f>
        <v>2801700</v>
      </c>
      <c r="BT56" s="66">
        <f>IFERROR(MROUND((BS56+(BS56*(IF(Grunnbeløpstabell!$G$1&lt;&gt;"Egendefinert årlig prisstigning",ATF!$S$13,VLOOKUP($BT$1,Grunnbeløpstabell!$A$2:$L$128,3,FALSE))/100)))/100,1)*100,0)</f>
        <v>2890500</v>
      </c>
      <c r="BU56" s="66">
        <f>IFERROR(MROUND((BT56+(BT56*(IF(Grunnbeløpstabell!$G$1&lt;&gt;"Egendefinert årlig prisstigning",ATF!$S$13,VLOOKUP($BU$1,Grunnbeløpstabell!$A$2:$L$128,3,FALSE))/100)))/100,1)*100,0)</f>
        <v>2982100</v>
      </c>
      <c r="BV56" s="66">
        <f>IFERROR(MROUND((BU56+(BU56*(IF(Grunnbeløpstabell!$G$1&lt;&gt;"Egendefinert årlig prisstigning",ATF!$S$13,VLOOKUP($BV$1,Grunnbeløpstabell!$A$2:$L$128,3,FALSE))/100)))/100,1)*100,0)</f>
        <v>3076600</v>
      </c>
      <c r="BW56" s="66">
        <f>IFERROR(MROUND((BV56+(BV56*(IF(Grunnbeløpstabell!$G$1&lt;&gt;"Egendefinert årlig prisstigning",ATF!$S$13,VLOOKUP($BW$1,Grunnbeløpstabell!$A$2:$L$128,3,FALSE))/100)))/100,1)*100,0)</f>
        <v>3174100</v>
      </c>
      <c r="BX56" s="66">
        <f>IFERROR(MROUND((BW56+(BW56*(IF(Grunnbeløpstabell!$G$1&lt;&gt;"Egendefinert årlig prisstigning",ATF!$S$13,VLOOKUP($BX$1,Grunnbeløpstabell!$A$2:$L$128,3,FALSE))/100)))/100,1)*100,0)</f>
        <v>3274700</v>
      </c>
      <c r="BY56" s="66">
        <f>IFERROR(MROUND((BX56+(BX56*(IF(Grunnbeløpstabell!$G$1&lt;&gt;"Egendefinert årlig prisstigning",ATF!$S$13,VLOOKUP($BY$1,Grunnbeløpstabell!$A$2:$L$128,3,FALSE))/100)))/100,1)*100,0)</f>
        <v>3378500</v>
      </c>
      <c r="BZ56" s="66">
        <f>IFERROR(MROUND((BY56+(BY56*(IF(Grunnbeløpstabell!$G$1&lt;&gt;"Egendefinert årlig prisstigning",ATF!$S$13,VLOOKUP($BZ$1,Grunnbeløpstabell!$A$2:$L$128,3,FALSE))/100)))/100,1)*100,0)</f>
        <v>3485600</v>
      </c>
      <c r="CA56" s="66">
        <f>IFERROR(MROUND((BZ56+(BZ56*(IF(Grunnbeløpstabell!$G$1&lt;&gt;"Egendefinert årlig prisstigning",ATF!$S$13,VLOOKUP($CA$1,Grunnbeløpstabell!$A$2:$L$128,3,FALSE))/100)))/100,1)*100,0)</f>
        <v>3596100</v>
      </c>
      <c r="CB56" s="66">
        <f>IFERROR(MROUND((CA56+(CA56*(IF(Grunnbeløpstabell!$G$1&lt;&gt;"Egendefinert årlig prisstigning",ATF!$S$13,VLOOKUP($CB$1,Grunnbeløpstabell!$A$2:$L$128,3,FALSE))/100)))/100,1)*100,0)</f>
        <v>3710100</v>
      </c>
      <c r="CC56" s="66">
        <f>IFERROR(MROUND((CB56+(CB56*(IF(Grunnbeløpstabell!$G$1&lt;&gt;"Egendefinert årlig prisstigning",ATF!$S$13,VLOOKUP($CC$1,Grunnbeløpstabell!$A$2:$L$128,3,FALSE))/100)))/100,1)*100,0)</f>
        <v>3827700</v>
      </c>
      <c r="CD56" s="66">
        <f>IFERROR(MROUND((CC56+(CC56*(IF(Grunnbeløpstabell!$G$1&lt;&gt;"Egendefinert årlig prisstigning",ATF!$S$13,VLOOKUP($CD$1,Grunnbeløpstabell!$A$2:$L$128,3,FALSE))/100)))/100,1)*100,0)</f>
        <v>3949000</v>
      </c>
      <c r="CE56" s="66">
        <f>IFERROR(MROUND((CD56+(CD56*(IF(Grunnbeløpstabell!$G$1&lt;&gt;"Egendefinert årlig prisstigning",ATF!$S$13,VLOOKUP($CE$1,Grunnbeløpstabell!$A$2:$L$128,3,FALSE))/100)))/100,1)*100,0)</f>
        <v>4074200</v>
      </c>
      <c r="CF56" s="66">
        <f>IFERROR(MROUND((CE56+(CE56*(IF(Grunnbeløpstabell!$G$1&lt;&gt;"Egendefinert årlig prisstigning",ATF!$S$13,VLOOKUP($CF$1,Grunnbeløpstabell!$A$2:$L$128,3,FALSE))/100)))/100,1)*100,0)</f>
        <v>4203400</v>
      </c>
      <c r="CG56" s="66">
        <f>IFERROR(MROUND((CF56+(CF56*(IF(Grunnbeløpstabell!$G$1&lt;&gt;"Egendefinert årlig prisstigning",ATF!$S$13,VLOOKUP($CG$1,Grunnbeløpstabell!$A$2:$L$128,3,FALSE))/100)))/100,1)*100,0)</f>
        <v>4336600</v>
      </c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</row>
    <row r="57" spans="1:147">
      <c r="A57" s="159">
        <v>74</v>
      </c>
      <c r="B57" s="161" t="s">
        <v>237</v>
      </c>
      <c r="C57" s="215">
        <v>514000</v>
      </c>
      <c r="D57" s="160">
        <v>514000</v>
      </c>
      <c r="E57" s="215">
        <v>514000</v>
      </c>
      <c r="F57" s="160">
        <v>521200</v>
      </c>
      <c r="G57" s="215">
        <v>535300</v>
      </c>
      <c r="H57" s="160">
        <v>535300</v>
      </c>
      <c r="I57" s="215">
        <v>548200</v>
      </c>
      <c r="J57" s="160">
        <v>548200</v>
      </c>
      <c r="K57" s="215">
        <v>564400</v>
      </c>
      <c r="L57" s="160">
        <v>572000</v>
      </c>
      <c r="M57" s="215">
        <v>598600</v>
      </c>
      <c r="N57" s="160">
        <v>602700</v>
      </c>
      <c r="O57" s="215">
        <v>615400</v>
      </c>
      <c r="P57" s="160">
        <v>626000</v>
      </c>
      <c r="Q57" s="215">
        <v>642900</v>
      </c>
      <c r="R57" s="160">
        <v>649800</v>
      </c>
      <c r="S57" s="215">
        <v>662700</v>
      </c>
      <c r="T57" s="160">
        <v>664000</v>
      </c>
      <c r="U57" s="215">
        <v>671600</v>
      </c>
      <c r="V57" s="160">
        <v>673800</v>
      </c>
      <c r="W57" s="215">
        <v>682200</v>
      </c>
      <c r="X57" s="160">
        <v>691400</v>
      </c>
      <c r="Y57" s="215">
        <v>694400</v>
      </c>
      <c r="Z57" s="160">
        <v>702100</v>
      </c>
      <c r="AA57" s="215">
        <v>714000</v>
      </c>
      <c r="AB57" s="160">
        <v>745000</v>
      </c>
      <c r="AC57" s="66">
        <f>IFERROR(MROUND((AB57+(AB57*(IF(Grunnbeløpstabell!$G$1&lt;&gt;"Egendefinert årlig prisstigning",ATF!$S$13,VLOOKUP($AC$1,Grunnbeløpstabell!$A$2:$L$128,3,FALSE))/100)))/100,1)*100,0)</f>
        <v>768600</v>
      </c>
      <c r="AD57" s="66">
        <f>IFERROR(MROUND((AC57+(AC57*(IF(Grunnbeløpstabell!$G$1&lt;&gt;"Egendefinert årlig prisstigning",ATF!$S$13,VLOOKUP($AD$1,Grunnbeløpstabell!$A$2:$L$128,3,FALSE))/100)))/100,1)*100,0)</f>
        <v>793000</v>
      </c>
      <c r="AE57" s="66">
        <f>IFERROR(MROUND((AD57+(AD57*(IF(Grunnbeløpstabell!$G$1&lt;&gt;"Egendefinert årlig prisstigning",ATF!$S$13,VLOOKUP($AE$1,Grunnbeløpstabell!$A$2:$L$128,3,FALSE))/100)))/100,1)*100,0)</f>
        <v>818100</v>
      </c>
      <c r="AF57" s="66">
        <f>IFERROR(MROUND((AE57+(AE57*(IF(Grunnbeløpstabell!$G$1&lt;&gt;"Egendefinert årlig prisstigning",ATF!$S$13,VLOOKUP($AF$1,Grunnbeløpstabell!$A$2:$L$128,3,FALSE))/100)))/100,1)*100,0)</f>
        <v>844000</v>
      </c>
      <c r="AG57" s="66">
        <f>IFERROR(MROUND((AF57+(AF57*(IF(Grunnbeløpstabell!$G$1&lt;&gt;"Egendefinert årlig prisstigning",ATF!$S$13,VLOOKUP($AG$1,Grunnbeløpstabell!$A$2:$L$128,3,FALSE))/100)))/100,1)*100,0)</f>
        <v>870800</v>
      </c>
      <c r="AH57" s="66">
        <f>IFERROR(MROUND((AG57+(AG57*(IF(Grunnbeløpstabell!$G$1&lt;&gt;"Egendefinert årlig prisstigning",ATF!$S$13,VLOOKUP($AH$1,Grunnbeløpstabell!$A$2:$L$128,3,FALSE))/100)))/100,1)*100,0)</f>
        <v>898400</v>
      </c>
      <c r="AI57" s="66">
        <f>IFERROR(MROUND((AH57+(AH57*(IF(Grunnbeløpstabell!$G$1&lt;&gt;"Egendefinert årlig prisstigning",ATF!$S$13,VLOOKUP($AI$1,Grunnbeløpstabell!$A$2:$L$128,3,FALSE))/100)))/100,1)*100,0)</f>
        <v>926900</v>
      </c>
      <c r="AJ57" s="66">
        <f>IFERROR(MROUND((AI57+(AI57*(IF(Grunnbeløpstabell!$G$1&lt;&gt;"Egendefinert årlig prisstigning",ATF!$S$13,VLOOKUP($AJ$1,Grunnbeløpstabell!$A$2:$L$128,3,FALSE))/100)))/100,1)*100,0)</f>
        <v>956300</v>
      </c>
      <c r="AK57" s="66">
        <f>IFERROR(MROUND((AJ57+(AJ57*(IF(Grunnbeløpstabell!$G$1&lt;&gt;"Egendefinert årlig prisstigning",ATF!$S$13,VLOOKUP($AK$1,Grunnbeløpstabell!$A$2:$L$128,3,FALSE))/100)))/100,1)*100,0)</f>
        <v>986600</v>
      </c>
      <c r="AL57" s="66">
        <f>IFERROR(MROUND((AK57+(AK57*(IF(Grunnbeløpstabell!$G$1&lt;&gt;"Egendefinert årlig prisstigning",ATF!$S$13,VLOOKUP($AL$1,Grunnbeløpstabell!$A$2:$L$128,3,FALSE))/100)))/100,1)*100,0)</f>
        <v>1017900</v>
      </c>
      <c r="AM57" s="66">
        <f>IFERROR(MROUND((AL57+(AL57*(IF(Grunnbeløpstabell!$G$1&lt;&gt;"Egendefinert årlig prisstigning",ATF!$S$13,VLOOKUP($AM$1,Grunnbeløpstabell!$A$2:$L$128,3,FALSE))/100)))/100,1)*100,0)</f>
        <v>1050200</v>
      </c>
      <c r="AN57" s="66">
        <f>IFERROR(MROUND((AM57+(AM57*(IF(Grunnbeløpstabell!$G$1&lt;&gt;"Egendefinert årlig prisstigning",ATF!$S$13,VLOOKUP($AN$1,Grunnbeløpstabell!$A$2:$L$128,3,FALSE))/100)))/100,1)*100,0)</f>
        <v>1083500</v>
      </c>
      <c r="AO57" s="66">
        <f>IFERROR(MROUND((AN57+(AN57*(IF(Grunnbeløpstabell!$G$1&lt;&gt;"Egendefinert årlig prisstigning",ATF!$S$13,VLOOKUP($AO$1,Grunnbeløpstabell!$A$2:$L$128,3,FALSE))/100)))/100,1)*100,0)</f>
        <v>1117800</v>
      </c>
      <c r="AP57" s="66">
        <f>IFERROR(MROUND((AO57+(AO57*(IF(Grunnbeløpstabell!$G$1&lt;&gt;"Egendefinert årlig prisstigning",ATF!$S$13,VLOOKUP($AP$1,Grunnbeløpstabell!$A$2:$L$128,3,FALSE))/100)))/100,1)*100,0)</f>
        <v>1153200</v>
      </c>
      <c r="AQ57" s="66">
        <f>IFERROR(MROUND((AP57+(AP57*(IF(Grunnbeløpstabell!$G$1&lt;&gt;"Egendefinert årlig prisstigning",ATF!$S$13,VLOOKUP($AQ$1,Grunnbeløpstabell!$A$2:$L$128,3,FALSE))/100)))/100,1)*100,0)</f>
        <v>1189800</v>
      </c>
      <c r="AR57" s="66">
        <f>IFERROR(MROUND((AQ57+(AQ57*(IF(Grunnbeløpstabell!$G$1&lt;&gt;"Egendefinert årlig prisstigning",ATF!$S$13,VLOOKUP($AR$1,Grunnbeløpstabell!$A$2:$L$128,3,FALSE))/100)))/100,1)*100,0)</f>
        <v>1227500</v>
      </c>
      <c r="AS57" s="66">
        <f>IFERROR(MROUND((AR57+(AR57*(IF(Grunnbeløpstabell!$G$1&lt;&gt;"Egendefinert årlig prisstigning",ATF!$S$13,VLOOKUP($AS$1,Grunnbeløpstabell!$A$2:$L$128,3,FALSE))/100)))/100,1)*100,0)</f>
        <v>1266400</v>
      </c>
      <c r="AT57" s="66">
        <f>IFERROR(MROUND((AS57+(AS57*(IF(Grunnbeløpstabell!$G$1&lt;&gt;"Egendefinert årlig prisstigning",ATF!$S$13,VLOOKUP($AT$1,Grunnbeløpstabell!$A$2:$L$128,3,FALSE))/100)))/100,1)*100,0)</f>
        <v>1306500</v>
      </c>
      <c r="AU57" s="66">
        <f>IFERROR(MROUND((AT57+(AT57*(IF(Grunnbeløpstabell!$G$1&lt;&gt;"Egendefinert årlig prisstigning",ATF!$S$13,VLOOKUP($AU$1,Grunnbeløpstabell!$A$2:$L$128,3,FALSE))/100)))/100,1)*100,0)</f>
        <v>1347900</v>
      </c>
      <c r="AV57" s="66">
        <f>IFERROR(MROUND((AU57+(AU57*(IF(Grunnbeløpstabell!$G$1&lt;&gt;"Egendefinert årlig prisstigning",ATF!$S$13,VLOOKUP($AV$1,Grunnbeløpstabell!$A$2:$L$128,3,FALSE))/100)))/100,1)*100,0)</f>
        <v>1390600</v>
      </c>
      <c r="AW57" s="66">
        <f>IFERROR(MROUND((AV57+(AV57*(IF(Grunnbeløpstabell!$G$1&lt;&gt;"Egendefinert årlig prisstigning",ATF!$S$13,VLOOKUP($AW$1,Grunnbeløpstabell!$A$2:$L$128,3,FALSE))/100)))/100,1)*100,0)</f>
        <v>1434700</v>
      </c>
      <c r="AX57" s="66">
        <f>IFERROR(MROUND((AW57+(AW57*(IF(Grunnbeløpstabell!$G$1&lt;&gt;"Egendefinert årlig prisstigning",ATF!$S$13,VLOOKUP($AX$1,Grunnbeløpstabell!$A$2:$L$128,3,FALSE))/100)))/100,1)*100,0)</f>
        <v>1480200</v>
      </c>
      <c r="AY57" s="66">
        <f>IFERROR(MROUND((AX57+(AX57*(IF(Grunnbeløpstabell!$G$1&lt;&gt;"Egendefinert årlig prisstigning",ATF!$S$13,VLOOKUP($AY$1,Grunnbeløpstabell!$A$2:$L$128,3,FALSE))/100)))/100,1)*100,0)</f>
        <v>1527100</v>
      </c>
      <c r="AZ57" s="66">
        <f>IFERROR(MROUND((AY57+(AY57*(IF(Grunnbeløpstabell!$G$1&lt;&gt;"Egendefinert årlig prisstigning",ATF!$S$13,VLOOKUP($AZ$1,Grunnbeløpstabell!$A$2:$L$128,3,FALSE))/100)))/100,1)*100,0)</f>
        <v>1575500</v>
      </c>
      <c r="BA57" s="66">
        <f>IFERROR(MROUND((AZ57+(AZ57*(IF(Grunnbeløpstabell!$G$1&lt;&gt;"Egendefinert årlig prisstigning",ATF!$S$13,VLOOKUP($BA$1,Grunnbeløpstabell!$A$2:$L$128,3,FALSE))/100)))/100,1)*100,0)</f>
        <v>1625400</v>
      </c>
      <c r="BB57" s="66">
        <f>IFERROR(MROUND((BA57+(BA57*(IF(Grunnbeløpstabell!$G$1&lt;&gt;"Egendefinert årlig prisstigning",ATF!$S$13,VLOOKUP($BB$1,Grunnbeløpstabell!$A$2:$L$128,3,FALSE))/100)))/100,1)*100,0)</f>
        <v>1676900</v>
      </c>
      <c r="BC57" s="66">
        <f>IFERROR(MROUND((BB57+(BB57*(IF(Grunnbeløpstabell!$G$1&lt;&gt;"Egendefinert årlig prisstigning",ATF!$S$13,VLOOKUP($BC$1,Grunnbeløpstabell!$A$2:$L$128,3,FALSE))/100)))/100,1)*100,0)</f>
        <v>1730100</v>
      </c>
      <c r="BD57" s="66">
        <f>IFERROR(MROUND((BC57+(BC57*(IF(Grunnbeløpstabell!$G$1&lt;&gt;"Egendefinert årlig prisstigning",ATF!$S$13,VLOOKUP($BD$1,Grunnbeløpstabell!$A$2:$L$128,3,FALSE))/100)))/100,1)*100,0)</f>
        <v>1784900</v>
      </c>
      <c r="BE57" s="66">
        <f>IFERROR(MROUND((BD57+(BD57*(IF(Grunnbeløpstabell!$G$1&lt;&gt;"Egendefinert årlig prisstigning",ATF!$S$13,VLOOKUP($BE$1,Grunnbeløpstabell!$A$2:$L$128,3,FALSE))/100)))/100,1)*100,0)</f>
        <v>1841500</v>
      </c>
      <c r="BF57" s="66">
        <f>IFERROR(MROUND((BE57+(BE57*(IF(Grunnbeløpstabell!$G$1&lt;&gt;"Egendefinert årlig prisstigning",ATF!$S$13,VLOOKUP($BF$1,Grunnbeløpstabell!$A$2:$L$128,3,FALSE))/100)))/100,1)*100,0)</f>
        <v>1899900</v>
      </c>
      <c r="BG57" s="66">
        <f>IFERROR(MROUND((BF57+(BF57*(IF(Grunnbeløpstabell!$G$1&lt;&gt;"Egendefinert årlig prisstigning",ATF!$S$13,VLOOKUP($BG$1,Grunnbeløpstabell!$A$2:$L$128,3,FALSE))/100)))/100,1)*100,0)</f>
        <v>1960100</v>
      </c>
      <c r="BH57" s="66">
        <f>IFERROR(MROUND((BG57+(BG57*(IF(Grunnbeløpstabell!$G$1&lt;&gt;"Egendefinert årlig prisstigning",ATF!$S$13,VLOOKUP($BH$1,Grunnbeløpstabell!$A$2:$L$128,3,FALSE))/100)))/100,1)*100,0)</f>
        <v>2022200</v>
      </c>
      <c r="BI57" s="66">
        <f>IFERROR(MROUND((BH57+(BH57*(IF(Grunnbeløpstabell!$G$1&lt;&gt;"Egendefinert årlig prisstigning",ATF!$S$13,VLOOKUP($BI$1,Grunnbeløpstabell!$A$2:$L$128,3,FALSE))/100)))/100,1)*100,0)</f>
        <v>2086300</v>
      </c>
      <c r="BJ57" s="66">
        <f>IFERROR(MROUND((BI57+(BI57*(IF(Grunnbeløpstabell!$G$1&lt;&gt;"Egendefinert årlig prisstigning",ATF!$S$13,VLOOKUP($BJ$1,Grunnbeløpstabell!$A$2:$L$128,3,FALSE))/100)))/100,1)*100,0)</f>
        <v>2152400</v>
      </c>
      <c r="BK57" s="66">
        <f>IFERROR(MROUND((BJ57+(BJ57*(IF(Grunnbeløpstabell!$G$1&lt;&gt;"Egendefinert årlig prisstigning",ATF!$S$13,VLOOKUP($BK$1,Grunnbeløpstabell!$A$2:$L$128,3,FALSE))/100)))/100,1)*100,0)</f>
        <v>2220600</v>
      </c>
      <c r="BL57" s="66">
        <f>IFERROR(MROUND((BK57+(BK57*(IF(Grunnbeløpstabell!$G$1&lt;&gt;"Egendefinert årlig prisstigning",ATF!$S$13,VLOOKUP($BL$1,Grunnbeløpstabell!$A$2:$L$128,3,FALSE))/100)))/100,1)*100,0)</f>
        <v>2291000</v>
      </c>
      <c r="BM57" s="66">
        <f>IFERROR(MROUND((BL57+(BL57*(IF(Grunnbeløpstabell!$G$1&lt;&gt;"Egendefinert årlig prisstigning",ATF!$S$13,VLOOKUP($BM$1,Grunnbeløpstabell!$A$2:$L$128,3,FALSE))/100)))/100,1)*100,0)</f>
        <v>2363600</v>
      </c>
      <c r="BN57" s="66">
        <f>IFERROR(MROUND((BM57+(BM57*(IF(Grunnbeløpstabell!$G$1&lt;&gt;"Egendefinert årlig prisstigning",ATF!$S$13,VLOOKUP($BN$1,Grunnbeløpstabell!$A$2:$L$128,3,FALSE))/100)))/100,1)*100,0)</f>
        <v>2438500</v>
      </c>
      <c r="BO57" s="66">
        <f>IFERROR(MROUND((BN57+(BN57*(IF(Grunnbeløpstabell!$G$1&lt;&gt;"Egendefinert årlig prisstigning",ATF!$S$13,VLOOKUP($BO$1,Grunnbeløpstabell!$A$2:$L$128,3,FALSE))/100)))/100,1)*100,0)</f>
        <v>2515800</v>
      </c>
      <c r="BP57" s="66">
        <f>IFERROR(MROUND((BO57+(BO57*(IF(Grunnbeløpstabell!$G$1&lt;&gt;"Egendefinert årlig prisstigning",ATF!$S$13,VLOOKUP($BP$1,Grunnbeløpstabell!$A$2:$L$128,3,FALSE))/100)))/100,1)*100,0)</f>
        <v>2595600</v>
      </c>
      <c r="BQ57" s="66">
        <f>IFERROR(MROUND((BP57+(BP57*(IF(Grunnbeløpstabell!$G$1&lt;&gt;"Egendefinert årlig prisstigning",ATF!$S$13,VLOOKUP($BQ$1,Grunnbeløpstabell!$A$2:$L$128,3,FALSE))/100)))/100,1)*100,0)</f>
        <v>2677900</v>
      </c>
      <c r="BR57" s="66">
        <f>IFERROR(MROUND((BQ57+(BQ57*(IF(Grunnbeløpstabell!$G$1&lt;&gt;"Egendefinert årlig prisstigning",ATF!$S$13,VLOOKUP($BR$1,Grunnbeløpstabell!$A$2:$L$128,3,FALSE))/100)))/100,1)*100,0)</f>
        <v>2762800</v>
      </c>
      <c r="BS57" s="66">
        <f>IFERROR(MROUND((BR57+(BR57*(IF(Grunnbeløpstabell!$G$1&lt;&gt;"Egendefinert årlig prisstigning",ATF!$S$13,VLOOKUP($BS$1,Grunnbeløpstabell!$A$2:$L$128,3,FALSE))/100)))/100,1)*100,0)</f>
        <v>2850400</v>
      </c>
      <c r="BT57" s="66">
        <f>IFERROR(MROUND((BS57+(BS57*(IF(Grunnbeløpstabell!$G$1&lt;&gt;"Egendefinert årlig prisstigning",ATF!$S$13,VLOOKUP($BT$1,Grunnbeløpstabell!$A$2:$L$128,3,FALSE))/100)))/100,1)*100,0)</f>
        <v>2940800</v>
      </c>
      <c r="BU57" s="66">
        <f>IFERROR(MROUND((BT57+(BT57*(IF(Grunnbeløpstabell!$G$1&lt;&gt;"Egendefinert årlig prisstigning",ATF!$S$13,VLOOKUP($BU$1,Grunnbeløpstabell!$A$2:$L$128,3,FALSE))/100)))/100,1)*100,0)</f>
        <v>3034000</v>
      </c>
      <c r="BV57" s="66">
        <f>IFERROR(MROUND((BU57+(BU57*(IF(Grunnbeløpstabell!$G$1&lt;&gt;"Egendefinert årlig prisstigning",ATF!$S$13,VLOOKUP($BV$1,Grunnbeløpstabell!$A$2:$L$128,3,FALSE))/100)))/100,1)*100,0)</f>
        <v>3130200</v>
      </c>
      <c r="BW57" s="66">
        <f>IFERROR(MROUND((BV57+(BV57*(IF(Grunnbeløpstabell!$G$1&lt;&gt;"Egendefinert årlig prisstigning",ATF!$S$13,VLOOKUP($BW$1,Grunnbeløpstabell!$A$2:$L$128,3,FALSE))/100)))/100,1)*100,0)</f>
        <v>3229400</v>
      </c>
      <c r="BX57" s="66">
        <f>IFERROR(MROUND((BW57+(BW57*(IF(Grunnbeløpstabell!$G$1&lt;&gt;"Egendefinert årlig prisstigning",ATF!$S$13,VLOOKUP($BX$1,Grunnbeløpstabell!$A$2:$L$128,3,FALSE))/100)))/100,1)*100,0)</f>
        <v>3331800</v>
      </c>
      <c r="BY57" s="66">
        <f>IFERROR(MROUND((BX57+(BX57*(IF(Grunnbeløpstabell!$G$1&lt;&gt;"Egendefinert årlig prisstigning",ATF!$S$13,VLOOKUP($BY$1,Grunnbeløpstabell!$A$2:$L$128,3,FALSE))/100)))/100,1)*100,0)</f>
        <v>3437400</v>
      </c>
      <c r="BZ57" s="66">
        <f>IFERROR(MROUND((BY57+(BY57*(IF(Grunnbeløpstabell!$G$1&lt;&gt;"Egendefinert årlig prisstigning",ATF!$S$13,VLOOKUP($BZ$1,Grunnbeløpstabell!$A$2:$L$128,3,FALSE))/100)))/100,1)*100,0)</f>
        <v>3546400</v>
      </c>
      <c r="CA57" s="66">
        <f>IFERROR(MROUND((BZ57+(BZ57*(IF(Grunnbeløpstabell!$G$1&lt;&gt;"Egendefinert årlig prisstigning",ATF!$S$13,VLOOKUP($CA$1,Grunnbeløpstabell!$A$2:$L$128,3,FALSE))/100)))/100,1)*100,0)</f>
        <v>3658800</v>
      </c>
      <c r="CB57" s="66">
        <f>IFERROR(MROUND((CA57+(CA57*(IF(Grunnbeløpstabell!$G$1&lt;&gt;"Egendefinert årlig prisstigning",ATF!$S$13,VLOOKUP($CB$1,Grunnbeløpstabell!$A$2:$L$128,3,FALSE))/100)))/100,1)*100,0)</f>
        <v>3774800</v>
      </c>
      <c r="CC57" s="66">
        <f>IFERROR(MROUND((CB57+(CB57*(IF(Grunnbeløpstabell!$G$1&lt;&gt;"Egendefinert årlig prisstigning",ATF!$S$13,VLOOKUP($CC$1,Grunnbeløpstabell!$A$2:$L$128,3,FALSE))/100)))/100,1)*100,0)</f>
        <v>3894500</v>
      </c>
      <c r="CD57" s="66">
        <f>IFERROR(MROUND((CC57+(CC57*(IF(Grunnbeløpstabell!$G$1&lt;&gt;"Egendefinert årlig prisstigning",ATF!$S$13,VLOOKUP($CD$1,Grunnbeløpstabell!$A$2:$L$128,3,FALSE))/100)))/100,1)*100,0)</f>
        <v>4018000</v>
      </c>
      <c r="CE57" s="66">
        <f>IFERROR(MROUND((CD57+(CD57*(IF(Grunnbeløpstabell!$G$1&lt;&gt;"Egendefinert årlig prisstigning",ATF!$S$13,VLOOKUP($CE$1,Grunnbeløpstabell!$A$2:$L$128,3,FALSE))/100)))/100,1)*100,0)</f>
        <v>4145400</v>
      </c>
      <c r="CF57" s="66">
        <f>IFERROR(MROUND((CE57+(CE57*(IF(Grunnbeløpstabell!$G$1&lt;&gt;"Egendefinert årlig prisstigning",ATF!$S$13,VLOOKUP($CF$1,Grunnbeløpstabell!$A$2:$L$128,3,FALSE))/100)))/100,1)*100,0)</f>
        <v>4276800</v>
      </c>
      <c r="CG57" s="66">
        <f>IFERROR(MROUND((CF57+(CF57*(IF(Grunnbeløpstabell!$G$1&lt;&gt;"Egendefinert årlig prisstigning",ATF!$S$13,VLOOKUP($CG$1,Grunnbeløpstabell!$A$2:$L$128,3,FALSE))/100)))/100,1)*100,0)</f>
        <v>4412400</v>
      </c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</row>
    <row r="58" spans="1:147">
      <c r="A58" s="159">
        <v>75</v>
      </c>
      <c r="B58" s="161" t="s">
        <v>237</v>
      </c>
      <c r="C58" s="161" t="s">
        <v>237</v>
      </c>
      <c r="D58" s="161" t="s">
        <v>237</v>
      </c>
      <c r="E58" s="161" t="s">
        <v>237</v>
      </c>
      <c r="F58" s="160">
        <v>532200</v>
      </c>
      <c r="G58" s="215">
        <v>546000</v>
      </c>
      <c r="H58" s="160">
        <v>546000</v>
      </c>
      <c r="I58" s="215">
        <v>558900</v>
      </c>
      <c r="J58" s="160">
        <v>558900</v>
      </c>
      <c r="K58" s="215">
        <v>575400</v>
      </c>
      <c r="L58" s="160">
        <v>583200</v>
      </c>
      <c r="M58" s="215">
        <v>610300</v>
      </c>
      <c r="N58" s="160">
        <v>614500</v>
      </c>
      <c r="O58" s="215">
        <v>627400</v>
      </c>
      <c r="P58" s="160">
        <v>638200</v>
      </c>
      <c r="Q58" s="215">
        <v>655400</v>
      </c>
      <c r="R58" s="160">
        <v>662400</v>
      </c>
      <c r="S58" s="215">
        <v>675500</v>
      </c>
      <c r="T58" s="160">
        <v>676800</v>
      </c>
      <c r="U58" s="215">
        <v>684600</v>
      </c>
      <c r="V58" s="160">
        <v>686900</v>
      </c>
      <c r="W58" s="215">
        <v>695500</v>
      </c>
      <c r="X58" s="160">
        <v>704900</v>
      </c>
      <c r="Y58" s="215">
        <v>708000</v>
      </c>
      <c r="Z58" s="160">
        <v>715900</v>
      </c>
      <c r="AA58" s="215">
        <v>728100</v>
      </c>
      <c r="AB58" s="160">
        <v>759100</v>
      </c>
      <c r="AC58" s="66">
        <f>IFERROR(MROUND((AB58+(AB58*(IF(Grunnbeløpstabell!$G$1&lt;&gt;"Egendefinert årlig prisstigning",ATF!$S$13,VLOOKUP($AC$1,Grunnbeløpstabell!$A$2:$L$128,3,FALSE))/100)))/100,1)*100,0)</f>
        <v>783200</v>
      </c>
      <c r="AD58" s="66">
        <f>IFERROR(MROUND((AC58+(AC58*(IF(Grunnbeløpstabell!$G$1&lt;&gt;"Egendefinert årlig prisstigning",ATF!$S$13,VLOOKUP($AD$1,Grunnbeløpstabell!$A$2:$L$128,3,FALSE))/100)))/100,1)*100,0)</f>
        <v>808000</v>
      </c>
      <c r="AE58" s="66">
        <f>IFERROR(MROUND((AD58+(AD58*(IF(Grunnbeløpstabell!$G$1&lt;&gt;"Egendefinert årlig prisstigning",ATF!$S$13,VLOOKUP($AE$1,Grunnbeløpstabell!$A$2:$L$128,3,FALSE))/100)))/100,1)*100,0)</f>
        <v>833600</v>
      </c>
      <c r="AF58" s="66">
        <f>IFERROR(MROUND((AE58+(AE58*(IF(Grunnbeløpstabell!$G$1&lt;&gt;"Egendefinert årlig prisstigning",ATF!$S$13,VLOOKUP($AF$1,Grunnbeløpstabell!$A$2:$L$128,3,FALSE))/100)))/100,1)*100,0)</f>
        <v>860000</v>
      </c>
      <c r="AG58" s="66">
        <f>IFERROR(MROUND((AF58+(AF58*(IF(Grunnbeløpstabell!$G$1&lt;&gt;"Egendefinert årlig prisstigning",ATF!$S$13,VLOOKUP($AG$1,Grunnbeløpstabell!$A$2:$L$128,3,FALSE))/100)))/100,1)*100,0)</f>
        <v>887300</v>
      </c>
      <c r="AH58" s="66">
        <f>IFERROR(MROUND((AG58+(AG58*(IF(Grunnbeløpstabell!$G$1&lt;&gt;"Egendefinert årlig prisstigning",ATF!$S$13,VLOOKUP($AH$1,Grunnbeløpstabell!$A$2:$L$128,3,FALSE))/100)))/100,1)*100,0)</f>
        <v>915400</v>
      </c>
      <c r="AI58" s="66">
        <f>IFERROR(MROUND((AH58+(AH58*(IF(Grunnbeløpstabell!$G$1&lt;&gt;"Egendefinert årlig prisstigning",ATF!$S$13,VLOOKUP($AI$1,Grunnbeløpstabell!$A$2:$L$128,3,FALSE))/100)))/100,1)*100,0)</f>
        <v>944400</v>
      </c>
      <c r="AJ58" s="66">
        <f>IFERROR(MROUND((AI58+(AI58*(IF(Grunnbeløpstabell!$G$1&lt;&gt;"Egendefinert årlig prisstigning",ATF!$S$13,VLOOKUP($AJ$1,Grunnbeløpstabell!$A$2:$L$128,3,FALSE))/100)))/100,1)*100,0)</f>
        <v>974300</v>
      </c>
      <c r="AK58" s="66">
        <f>IFERROR(MROUND((AJ58+(AJ58*(IF(Grunnbeløpstabell!$G$1&lt;&gt;"Egendefinert årlig prisstigning",ATF!$S$13,VLOOKUP($AK$1,Grunnbeløpstabell!$A$2:$L$128,3,FALSE))/100)))/100,1)*100,0)</f>
        <v>1005200</v>
      </c>
      <c r="AL58" s="66">
        <f>IFERROR(MROUND((AK58+(AK58*(IF(Grunnbeløpstabell!$G$1&lt;&gt;"Egendefinert årlig prisstigning",ATF!$S$13,VLOOKUP($AL$1,Grunnbeløpstabell!$A$2:$L$128,3,FALSE))/100)))/100,1)*100,0)</f>
        <v>1037100</v>
      </c>
      <c r="AM58" s="66">
        <f>IFERROR(MROUND((AL58+(AL58*(IF(Grunnbeløpstabell!$G$1&lt;&gt;"Egendefinert årlig prisstigning",ATF!$S$13,VLOOKUP($AM$1,Grunnbeløpstabell!$A$2:$L$128,3,FALSE))/100)))/100,1)*100,0)</f>
        <v>1070000</v>
      </c>
      <c r="AN58" s="66">
        <f>IFERROR(MROUND((AM58+(AM58*(IF(Grunnbeløpstabell!$G$1&lt;&gt;"Egendefinert årlig prisstigning",ATF!$S$13,VLOOKUP($AN$1,Grunnbeløpstabell!$A$2:$L$128,3,FALSE))/100)))/100,1)*100,0)</f>
        <v>1103900</v>
      </c>
      <c r="AO58" s="66">
        <f>IFERROR(MROUND((AN58+(AN58*(IF(Grunnbeløpstabell!$G$1&lt;&gt;"Egendefinert årlig prisstigning",ATF!$S$13,VLOOKUP($AO$1,Grunnbeløpstabell!$A$2:$L$128,3,FALSE))/100)))/100,1)*100,0)</f>
        <v>1138900</v>
      </c>
      <c r="AP58" s="66">
        <f>IFERROR(MROUND((AO58+(AO58*(IF(Grunnbeløpstabell!$G$1&lt;&gt;"Egendefinert årlig prisstigning",ATF!$S$13,VLOOKUP($AP$1,Grunnbeløpstabell!$A$2:$L$128,3,FALSE))/100)))/100,1)*100,0)</f>
        <v>1175000</v>
      </c>
      <c r="AQ58" s="66">
        <f>IFERROR(MROUND((AP58+(AP58*(IF(Grunnbeløpstabell!$G$1&lt;&gt;"Egendefinert årlig prisstigning",ATF!$S$13,VLOOKUP($AQ$1,Grunnbeløpstabell!$A$2:$L$128,3,FALSE))/100)))/100,1)*100,0)</f>
        <v>1212200</v>
      </c>
      <c r="AR58" s="66">
        <f>IFERROR(MROUND((AQ58+(AQ58*(IF(Grunnbeløpstabell!$G$1&lt;&gt;"Egendefinert årlig prisstigning",ATF!$S$13,VLOOKUP($AR$1,Grunnbeløpstabell!$A$2:$L$128,3,FALSE))/100)))/100,1)*100,0)</f>
        <v>1250600</v>
      </c>
      <c r="AS58" s="66">
        <f>IFERROR(MROUND((AR58+(AR58*(IF(Grunnbeløpstabell!$G$1&lt;&gt;"Egendefinert årlig prisstigning",ATF!$S$13,VLOOKUP($AS$1,Grunnbeløpstabell!$A$2:$L$128,3,FALSE))/100)))/100,1)*100,0)</f>
        <v>1290200</v>
      </c>
      <c r="AT58" s="66">
        <f>IFERROR(MROUND((AS58+(AS58*(IF(Grunnbeløpstabell!$G$1&lt;&gt;"Egendefinert årlig prisstigning",ATF!$S$13,VLOOKUP($AT$1,Grunnbeløpstabell!$A$2:$L$128,3,FALSE))/100)))/100,1)*100,0)</f>
        <v>1331100</v>
      </c>
      <c r="AU58" s="66">
        <f>IFERROR(MROUND((AT58+(AT58*(IF(Grunnbeløpstabell!$G$1&lt;&gt;"Egendefinert årlig prisstigning",ATF!$S$13,VLOOKUP($AU$1,Grunnbeløpstabell!$A$2:$L$128,3,FALSE))/100)))/100,1)*100,0)</f>
        <v>1373300</v>
      </c>
      <c r="AV58" s="66">
        <f>IFERROR(MROUND((AU58+(AU58*(IF(Grunnbeløpstabell!$G$1&lt;&gt;"Egendefinert årlig prisstigning",ATF!$S$13,VLOOKUP($AV$1,Grunnbeløpstabell!$A$2:$L$128,3,FALSE))/100)))/100,1)*100,0)</f>
        <v>1416800</v>
      </c>
      <c r="AW58" s="66">
        <f>IFERROR(MROUND((AV58+(AV58*(IF(Grunnbeløpstabell!$G$1&lt;&gt;"Egendefinert årlig prisstigning",ATF!$S$13,VLOOKUP($AW$1,Grunnbeløpstabell!$A$2:$L$128,3,FALSE))/100)))/100,1)*100,0)</f>
        <v>1461700</v>
      </c>
      <c r="AX58" s="66">
        <f>IFERROR(MROUND((AW58+(AW58*(IF(Grunnbeløpstabell!$G$1&lt;&gt;"Egendefinert årlig prisstigning",ATF!$S$13,VLOOKUP($AX$1,Grunnbeløpstabell!$A$2:$L$128,3,FALSE))/100)))/100,1)*100,0)</f>
        <v>1508000</v>
      </c>
      <c r="AY58" s="66">
        <f>IFERROR(MROUND((AX58+(AX58*(IF(Grunnbeløpstabell!$G$1&lt;&gt;"Egendefinert årlig prisstigning",ATF!$S$13,VLOOKUP($AY$1,Grunnbeløpstabell!$A$2:$L$128,3,FALSE))/100)))/100,1)*100,0)</f>
        <v>1555800</v>
      </c>
      <c r="AZ58" s="66">
        <f>IFERROR(MROUND((AY58+(AY58*(IF(Grunnbeløpstabell!$G$1&lt;&gt;"Egendefinert årlig prisstigning",ATF!$S$13,VLOOKUP($AZ$1,Grunnbeløpstabell!$A$2:$L$128,3,FALSE))/100)))/100,1)*100,0)</f>
        <v>1605100</v>
      </c>
      <c r="BA58" s="66">
        <f>IFERROR(MROUND((AZ58+(AZ58*(IF(Grunnbeløpstabell!$G$1&lt;&gt;"Egendefinert årlig prisstigning",ATF!$S$13,VLOOKUP($BA$1,Grunnbeløpstabell!$A$2:$L$128,3,FALSE))/100)))/100,1)*100,0)</f>
        <v>1656000</v>
      </c>
      <c r="BB58" s="66">
        <f>IFERROR(MROUND((BA58+(BA58*(IF(Grunnbeløpstabell!$G$1&lt;&gt;"Egendefinert årlig prisstigning",ATF!$S$13,VLOOKUP($BB$1,Grunnbeløpstabell!$A$2:$L$128,3,FALSE))/100)))/100,1)*100,0)</f>
        <v>1708500</v>
      </c>
      <c r="BC58" s="66">
        <f>IFERROR(MROUND((BB58+(BB58*(IF(Grunnbeløpstabell!$G$1&lt;&gt;"Egendefinert årlig prisstigning",ATF!$S$13,VLOOKUP($BC$1,Grunnbeløpstabell!$A$2:$L$128,3,FALSE))/100)))/100,1)*100,0)</f>
        <v>1762700</v>
      </c>
      <c r="BD58" s="66">
        <f>IFERROR(MROUND((BC58+(BC58*(IF(Grunnbeløpstabell!$G$1&lt;&gt;"Egendefinert årlig prisstigning",ATF!$S$13,VLOOKUP($BD$1,Grunnbeløpstabell!$A$2:$L$128,3,FALSE))/100)))/100,1)*100,0)</f>
        <v>1818600</v>
      </c>
      <c r="BE58" s="66">
        <f>IFERROR(MROUND((BD58+(BD58*(IF(Grunnbeløpstabell!$G$1&lt;&gt;"Egendefinert årlig prisstigning",ATF!$S$13,VLOOKUP($BE$1,Grunnbeløpstabell!$A$2:$L$128,3,FALSE))/100)))/100,1)*100,0)</f>
        <v>1876200</v>
      </c>
      <c r="BF58" s="66">
        <f>IFERROR(MROUND((BE58+(BE58*(IF(Grunnbeløpstabell!$G$1&lt;&gt;"Egendefinert årlig prisstigning",ATF!$S$13,VLOOKUP($BF$1,Grunnbeløpstabell!$A$2:$L$128,3,FALSE))/100)))/100,1)*100,0)</f>
        <v>1935700</v>
      </c>
      <c r="BG58" s="66">
        <f>IFERROR(MROUND((BF58+(BF58*(IF(Grunnbeløpstabell!$G$1&lt;&gt;"Egendefinert årlig prisstigning",ATF!$S$13,VLOOKUP($BG$1,Grunnbeløpstabell!$A$2:$L$128,3,FALSE))/100)))/100,1)*100,0)</f>
        <v>1997100</v>
      </c>
      <c r="BH58" s="66">
        <f>IFERROR(MROUND((BG58+(BG58*(IF(Grunnbeløpstabell!$G$1&lt;&gt;"Egendefinert årlig prisstigning",ATF!$S$13,VLOOKUP($BH$1,Grunnbeløpstabell!$A$2:$L$128,3,FALSE))/100)))/100,1)*100,0)</f>
        <v>2060400</v>
      </c>
      <c r="BI58" s="66">
        <f>IFERROR(MROUND((BH58+(BH58*(IF(Grunnbeløpstabell!$G$1&lt;&gt;"Egendefinert årlig prisstigning",ATF!$S$13,VLOOKUP($BI$1,Grunnbeløpstabell!$A$2:$L$128,3,FALSE))/100)))/100,1)*100,0)</f>
        <v>2125700</v>
      </c>
      <c r="BJ58" s="66">
        <f>IFERROR(MROUND((BI58+(BI58*(IF(Grunnbeløpstabell!$G$1&lt;&gt;"Egendefinert årlig prisstigning",ATF!$S$13,VLOOKUP($BJ$1,Grunnbeløpstabell!$A$2:$L$128,3,FALSE))/100)))/100,1)*100,0)</f>
        <v>2193100</v>
      </c>
      <c r="BK58" s="66">
        <f>IFERROR(MROUND((BJ58+(BJ58*(IF(Grunnbeløpstabell!$G$1&lt;&gt;"Egendefinert årlig prisstigning",ATF!$S$13,VLOOKUP($BK$1,Grunnbeløpstabell!$A$2:$L$128,3,FALSE))/100)))/100,1)*100,0)</f>
        <v>2262600</v>
      </c>
      <c r="BL58" s="66">
        <f>IFERROR(MROUND((BK58+(BK58*(IF(Grunnbeløpstabell!$G$1&lt;&gt;"Egendefinert årlig prisstigning",ATF!$S$13,VLOOKUP($BL$1,Grunnbeløpstabell!$A$2:$L$128,3,FALSE))/100)))/100,1)*100,0)</f>
        <v>2334300</v>
      </c>
      <c r="BM58" s="66">
        <f>IFERROR(MROUND((BL58+(BL58*(IF(Grunnbeløpstabell!$G$1&lt;&gt;"Egendefinert årlig prisstigning",ATF!$S$13,VLOOKUP($BM$1,Grunnbeløpstabell!$A$2:$L$128,3,FALSE))/100)))/100,1)*100,0)</f>
        <v>2408300</v>
      </c>
      <c r="BN58" s="66">
        <f>IFERROR(MROUND((BM58+(BM58*(IF(Grunnbeløpstabell!$G$1&lt;&gt;"Egendefinert årlig prisstigning",ATF!$S$13,VLOOKUP($BN$1,Grunnbeløpstabell!$A$2:$L$128,3,FALSE))/100)))/100,1)*100,0)</f>
        <v>2484600</v>
      </c>
      <c r="BO58" s="66">
        <f>IFERROR(MROUND((BN58+(BN58*(IF(Grunnbeløpstabell!$G$1&lt;&gt;"Egendefinert årlig prisstigning",ATF!$S$13,VLOOKUP($BO$1,Grunnbeløpstabell!$A$2:$L$128,3,FALSE))/100)))/100,1)*100,0)</f>
        <v>2563400</v>
      </c>
      <c r="BP58" s="66">
        <f>IFERROR(MROUND((BO58+(BO58*(IF(Grunnbeløpstabell!$G$1&lt;&gt;"Egendefinert årlig prisstigning",ATF!$S$13,VLOOKUP($BP$1,Grunnbeløpstabell!$A$2:$L$128,3,FALSE))/100)))/100,1)*100,0)</f>
        <v>2644700</v>
      </c>
      <c r="BQ58" s="66">
        <f>IFERROR(MROUND((BP58+(BP58*(IF(Grunnbeløpstabell!$G$1&lt;&gt;"Egendefinert årlig prisstigning",ATF!$S$13,VLOOKUP($BQ$1,Grunnbeløpstabell!$A$2:$L$128,3,FALSE))/100)))/100,1)*100,0)</f>
        <v>2728500</v>
      </c>
      <c r="BR58" s="66">
        <f>IFERROR(MROUND((BQ58+(BQ58*(IF(Grunnbeløpstabell!$G$1&lt;&gt;"Egendefinert årlig prisstigning",ATF!$S$13,VLOOKUP($BR$1,Grunnbeløpstabell!$A$2:$L$128,3,FALSE))/100)))/100,1)*100,0)</f>
        <v>2815000</v>
      </c>
      <c r="BS58" s="66">
        <f>IFERROR(MROUND((BR58+(BR58*(IF(Grunnbeløpstabell!$G$1&lt;&gt;"Egendefinert årlig prisstigning",ATF!$S$13,VLOOKUP($BS$1,Grunnbeløpstabell!$A$2:$L$128,3,FALSE))/100)))/100,1)*100,0)</f>
        <v>2904200</v>
      </c>
      <c r="BT58" s="66">
        <f>IFERROR(MROUND((BS58+(BS58*(IF(Grunnbeløpstabell!$G$1&lt;&gt;"Egendefinert årlig prisstigning",ATF!$S$13,VLOOKUP($BT$1,Grunnbeløpstabell!$A$2:$L$128,3,FALSE))/100)))/100,1)*100,0)</f>
        <v>2996300</v>
      </c>
      <c r="BU58" s="66">
        <f>IFERROR(MROUND((BT58+(BT58*(IF(Grunnbeløpstabell!$G$1&lt;&gt;"Egendefinert årlig prisstigning",ATF!$S$13,VLOOKUP($BU$1,Grunnbeløpstabell!$A$2:$L$128,3,FALSE))/100)))/100,1)*100,0)</f>
        <v>3091300</v>
      </c>
      <c r="BV58" s="66">
        <f>IFERROR(MROUND((BU58+(BU58*(IF(Grunnbeløpstabell!$G$1&lt;&gt;"Egendefinert årlig prisstigning",ATF!$S$13,VLOOKUP($BV$1,Grunnbeløpstabell!$A$2:$L$128,3,FALSE))/100)))/100,1)*100,0)</f>
        <v>3189300</v>
      </c>
      <c r="BW58" s="66">
        <f>IFERROR(MROUND((BV58+(BV58*(IF(Grunnbeløpstabell!$G$1&lt;&gt;"Egendefinert årlig prisstigning",ATF!$S$13,VLOOKUP($BW$1,Grunnbeløpstabell!$A$2:$L$128,3,FALSE))/100)))/100,1)*100,0)</f>
        <v>3290400</v>
      </c>
      <c r="BX58" s="66">
        <f>IFERROR(MROUND((BW58+(BW58*(IF(Grunnbeløpstabell!$G$1&lt;&gt;"Egendefinert årlig prisstigning",ATF!$S$13,VLOOKUP($BX$1,Grunnbeløpstabell!$A$2:$L$128,3,FALSE))/100)))/100,1)*100,0)</f>
        <v>3394700</v>
      </c>
      <c r="BY58" s="66">
        <f>IFERROR(MROUND((BX58+(BX58*(IF(Grunnbeløpstabell!$G$1&lt;&gt;"Egendefinert årlig prisstigning",ATF!$S$13,VLOOKUP($BY$1,Grunnbeløpstabell!$A$2:$L$128,3,FALSE))/100)))/100,1)*100,0)</f>
        <v>3502300</v>
      </c>
      <c r="BZ58" s="66">
        <f>IFERROR(MROUND((BY58+(BY58*(IF(Grunnbeløpstabell!$G$1&lt;&gt;"Egendefinert årlig prisstigning",ATF!$S$13,VLOOKUP($BZ$1,Grunnbeløpstabell!$A$2:$L$128,3,FALSE))/100)))/100,1)*100,0)</f>
        <v>3613300</v>
      </c>
      <c r="CA58" s="66">
        <f>IFERROR(MROUND((BZ58+(BZ58*(IF(Grunnbeløpstabell!$G$1&lt;&gt;"Egendefinert årlig prisstigning",ATF!$S$13,VLOOKUP($CA$1,Grunnbeløpstabell!$A$2:$L$128,3,FALSE))/100)))/100,1)*100,0)</f>
        <v>3727800</v>
      </c>
      <c r="CB58" s="66">
        <f>IFERROR(MROUND((CA58+(CA58*(IF(Grunnbeløpstabell!$G$1&lt;&gt;"Egendefinert årlig prisstigning",ATF!$S$13,VLOOKUP($CB$1,Grunnbeløpstabell!$A$2:$L$128,3,FALSE))/100)))/100,1)*100,0)</f>
        <v>3846000</v>
      </c>
      <c r="CC58" s="66">
        <f>IFERROR(MROUND((CB58+(CB58*(IF(Grunnbeløpstabell!$G$1&lt;&gt;"Egendefinert årlig prisstigning",ATF!$S$13,VLOOKUP($CC$1,Grunnbeløpstabell!$A$2:$L$128,3,FALSE))/100)))/100,1)*100,0)</f>
        <v>3967900</v>
      </c>
      <c r="CD58" s="66">
        <f>IFERROR(MROUND((CC58+(CC58*(IF(Grunnbeløpstabell!$G$1&lt;&gt;"Egendefinert årlig prisstigning",ATF!$S$13,VLOOKUP($CD$1,Grunnbeløpstabell!$A$2:$L$128,3,FALSE))/100)))/100,1)*100,0)</f>
        <v>4093700</v>
      </c>
      <c r="CE58" s="66">
        <f>IFERROR(MROUND((CD58+(CD58*(IF(Grunnbeløpstabell!$G$1&lt;&gt;"Egendefinert årlig prisstigning",ATF!$S$13,VLOOKUP($CE$1,Grunnbeløpstabell!$A$2:$L$128,3,FALSE))/100)))/100,1)*100,0)</f>
        <v>4223500</v>
      </c>
      <c r="CF58" s="66">
        <f>IFERROR(MROUND((CE58+(CE58*(IF(Grunnbeløpstabell!$G$1&lt;&gt;"Egendefinert årlig prisstigning",ATF!$S$13,VLOOKUP($CF$1,Grunnbeløpstabell!$A$2:$L$128,3,FALSE))/100)))/100,1)*100,0)</f>
        <v>4357400</v>
      </c>
      <c r="CG58" s="66">
        <f>IFERROR(MROUND((CF58+(CF58*(IF(Grunnbeløpstabell!$G$1&lt;&gt;"Egendefinert årlig prisstigning",ATF!$S$13,VLOOKUP($CG$1,Grunnbeløpstabell!$A$2:$L$128,3,FALSE))/100)))/100,1)*100,0)</f>
        <v>4495500</v>
      </c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</row>
    <row r="59" spans="1:147">
      <c r="A59" s="159">
        <v>76</v>
      </c>
      <c r="B59" s="161" t="s">
        <v>237</v>
      </c>
      <c r="C59" s="161" t="s">
        <v>237</v>
      </c>
      <c r="D59" s="161" t="s">
        <v>237</v>
      </c>
      <c r="E59" s="161" t="s">
        <v>237</v>
      </c>
      <c r="F59" s="160">
        <v>547200</v>
      </c>
      <c r="G59" s="215">
        <v>560900</v>
      </c>
      <c r="H59" s="160">
        <v>560900</v>
      </c>
      <c r="I59" s="215">
        <v>573800</v>
      </c>
      <c r="J59" s="160">
        <v>573800</v>
      </c>
      <c r="K59" s="215">
        <v>590300</v>
      </c>
      <c r="L59" s="160">
        <v>598300</v>
      </c>
      <c r="M59" s="215">
        <v>626100</v>
      </c>
      <c r="N59" s="160">
        <v>630400</v>
      </c>
      <c r="O59" s="215">
        <v>643700</v>
      </c>
      <c r="P59" s="160">
        <v>654800</v>
      </c>
      <c r="Q59" s="215">
        <v>672500</v>
      </c>
      <c r="R59" s="160">
        <v>679700</v>
      </c>
      <c r="S59" s="215">
        <v>693200</v>
      </c>
      <c r="T59" s="160">
        <v>694500</v>
      </c>
      <c r="U59" s="215">
        <v>702500</v>
      </c>
      <c r="V59" s="160">
        <v>704800</v>
      </c>
      <c r="W59" s="215">
        <v>713600</v>
      </c>
      <c r="X59" s="160">
        <v>723200</v>
      </c>
      <c r="Y59" s="215">
        <v>726400</v>
      </c>
      <c r="Z59" s="160">
        <v>734400</v>
      </c>
      <c r="AA59" s="215">
        <v>746900</v>
      </c>
      <c r="AB59" s="160">
        <v>777900</v>
      </c>
      <c r="AC59" s="66">
        <f>IFERROR(MROUND((AB59+(AB59*(IF(Grunnbeløpstabell!$G$1&lt;&gt;"Egendefinert årlig prisstigning",ATF!$S$13,VLOOKUP($AC$1,Grunnbeløpstabell!$A$2:$L$128,3,FALSE))/100)))/100,1)*100,0)</f>
        <v>802600</v>
      </c>
      <c r="AD59" s="66">
        <f>IFERROR(MROUND((AC59+(AC59*(IF(Grunnbeløpstabell!$G$1&lt;&gt;"Egendefinert årlig prisstigning",ATF!$S$13,VLOOKUP($AD$1,Grunnbeløpstabell!$A$2:$L$128,3,FALSE))/100)))/100,1)*100,0)</f>
        <v>828000</v>
      </c>
      <c r="AE59" s="66">
        <f>IFERROR(MROUND((AD59+(AD59*(IF(Grunnbeløpstabell!$G$1&lt;&gt;"Egendefinert årlig prisstigning",ATF!$S$13,VLOOKUP($AE$1,Grunnbeløpstabell!$A$2:$L$128,3,FALSE))/100)))/100,1)*100,0)</f>
        <v>854200</v>
      </c>
      <c r="AF59" s="66">
        <f>IFERROR(MROUND((AE59+(AE59*(IF(Grunnbeløpstabell!$G$1&lt;&gt;"Egendefinert årlig prisstigning",ATF!$S$13,VLOOKUP($AF$1,Grunnbeløpstabell!$A$2:$L$128,3,FALSE))/100)))/100,1)*100,0)</f>
        <v>881300</v>
      </c>
      <c r="AG59" s="66">
        <f>IFERROR(MROUND((AF59+(AF59*(IF(Grunnbeløpstabell!$G$1&lt;&gt;"Egendefinert årlig prisstigning",ATF!$S$13,VLOOKUP($AG$1,Grunnbeløpstabell!$A$2:$L$128,3,FALSE))/100)))/100,1)*100,0)</f>
        <v>909200</v>
      </c>
      <c r="AH59" s="66">
        <f>IFERROR(MROUND((AG59+(AG59*(IF(Grunnbeløpstabell!$G$1&lt;&gt;"Egendefinert årlig prisstigning",ATF!$S$13,VLOOKUP($AH$1,Grunnbeløpstabell!$A$2:$L$128,3,FALSE))/100)))/100,1)*100,0)</f>
        <v>938000</v>
      </c>
      <c r="AI59" s="66">
        <f>IFERROR(MROUND((AH59+(AH59*(IF(Grunnbeløpstabell!$G$1&lt;&gt;"Egendefinert årlig prisstigning",ATF!$S$13,VLOOKUP($AI$1,Grunnbeløpstabell!$A$2:$L$128,3,FALSE))/100)))/100,1)*100,0)</f>
        <v>967700</v>
      </c>
      <c r="AJ59" s="66">
        <f>IFERROR(MROUND((AI59+(AI59*(IF(Grunnbeløpstabell!$G$1&lt;&gt;"Egendefinert årlig prisstigning",ATF!$S$13,VLOOKUP($AJ$1,Grunnbeløpstabell!$A$2:$L$128,3,FALSE))/100)))/100,1)*100,0)</f>
        <v>998400</v>
      </c>
      <c r="AK59" s="66">
        <f>IFERROR(MROUND((AJ59+(AJ59*(IF(Grunnbeløpstabell!$G$1&lt;&gt;"Egendefinert årlig prisstigning",ATF!$S$13,VLOOKUP($AK$1,Grunnbeløpstabell!$A$2:$L$128,3,FALSE))/100)))/100,1)*100,0)</f>
        <v>1030000</v>
      </c>
      <c r="AL59" s="66">
        <f>IFERROR(MROUND((AK59+(AK59*(IF(Grunnbeløpstabell!$G$1&lt;&gt;"Egendefinert årlig prisstigning",ATF!$S$13,VLOOKUP($AL$1,Grunnbeløpstabell!$A$2:$L$128,3,FALSE))/100)))/100,1)*100,0)</f>
        <v>1062700</v>
      </c>
      <c r="AM59" s="66">
        <f>IFERROR(MROUND((AL59+(AL59*(IF(Grunnbeløpstabell!$G$1&lt;&gt;"Egendefinert årlig prisstigning",ATF!$S$13,VLOOKUP($AM$1,Grunnbeløpstabell!$A$2:$L$128,3,FALSE))/100)))/100,1)*100,0)</f>
        <v>1096400</v>
      </c>
      <c r="AN59" s="66">
        <f>IFERROR(MROUND((AM59+(AM59*(IF(Grunnbeløpstabell!$G$1&lt;&gt;"Egendefinert årlig prisstigning",ATF!$S$13,VLOOKUP($AN$1,Grunnbeløpstabell!$A$2:$L$128,3,FALSE))/100)))/100,1)*100,0)</f>
        <v>1131200</v>
      </c>
      <c r="AO59" s="66">
        <f>IFERROR(MROUND((AN59+(AN59*(IF(Grunnbeløpstabell!$G$1&lt;&gt;"Egendefinert årlig prisstigning",ATF!$S$13,VLOOKUP($AO$1,Grunnbeløpstabell!$A$2:$L$128,3,FALSE))/100)))/100,1)*100,0)</f>
        <v>1167100</v>
      </c>
      <c r="AP59" s="66">
        <f>IFERROR(MROUND((AO59+(AO59*(IF(Grunnbeløpstabell!$G$1&lt;&gt;"Egendefinert årlig prisstigning",ATF!$S$13,VLOOKUP($AP$1,Grunnbeløpstabell!$A$2:$L$128,3,FALSE))/100)))/100,1)*100,0)</f>
        <v>1204100</v>
      </c>
      <c r="AQ59" s="66">
        <f>IFERROR(MROUND((AP59+(AP59*(IF(Grunnbeløpstabell!$G$1&lt;&gt;"Egendefinert årlig prisstigning",ATF!$S$13,VLOOKUP($AQ$1,Grunnbeløpstabell!$A$2:$L$128,3,FALSE))/100)))/100,1)*100,0)</f>
        <v>1242300</v>
      </c>
      <c r="AR59" s="66">
        <f>IFERROR(MROUND((AQ59+(AQ59*(IF(Grunnbeløpstabell!$G$1&lt;&gt;"Egendefinert årlig prisstigning",ATF!$S$13,VLOOKUP($AR$1,Grunnbeløpstabell!$A$2:$L$128,3,FALSE))/100)))/100,1)*100,0)</f>
        <v>1281700</v>
      </c>
      <c r="AS59" s="66">
        <f>IFERROR(MROUND((AR59+(AR59*(IF(Grunnbeløpstabell!$G$1&lt;&gt;"Egendefinert årlig prisstigning",ATF!$S$13,VLOOKUP($AS$1,Grunnbeløpstabell!$A$2:$L$128,3,FALSE))/100)))/100,1)*100,0)</f>
        <v>1322300</v>
      </c>
      <c r="AT59" s="66">
        <f>IFERROR(MROUND((AS59+(AS59*(IF(Grunnbeløpstabell!$G$1&lt;&gt;"Egendefinert årlig prisstigning",ATF!$S$13,VLOOKUP($AT$1,Grunnbeløpstabell!$A$2:$L$128,3,FALSE))/100)))/100,1)*100,0)</f>
        <v>1364200</v>
      </c>
      <c r="AU59" s="66">
        <f>IFERROR(MROUND((AT59+(AT59*(IF(Grunnbeløpstabell!$G$1&lt;&gt;"Egendefinert årlig prisstigning",ATF!$S$13,VLOOKUP($AU$1,Grunnbeløpstabell!$A$2:$L$128,3,FALSE))/100)))/100,1)*100,0)</f>
        <v>1407400</v>
      </c>
      <c r="AV59" s="66">
        <f>IFERROR(MROUND((AU59+(AU59*(IF(Grunnbeløpstabell!$G$1&lt;&gt;"Egendefinert årlig prisstigning",ATF!$S$13,VLOOKUP($AV$1,Grunnbeløpstabell!$A$2:$L$128,3,FALSE))/100)))/100,1)*100,0)</f>
        <v>1452000</v>
      </c>
      <c r="AW59" s="66">
        <f>IFERROR(MROUND((AV59+(AV59*(IF(Grunnbeløpstabell!$G$1&lt;&gt;"Egendefinert årlig prisstigning",ATF!$S$13,VLOOKUP($AW$1,Grunnbeløpstabell!$A$2:$L$128,3,FALSE))/100)))/100,1)*100,0)</f>
        <v>1498000</v>
      </c>
      <c r="AX59" s="66">
        <f>IFERROR(MROUND((AW59+(AW59*(IF(Grunnbeløpstabell!$G$1&lt;&gt;"Egendefinert årlig prisstigning",ATF!$S$13,VLOOKUP($AX$1,Grunnbeløpstabell!$A$2:$L$128,3,FALSE))/100)))/100,1)*100,0)</f>
        <v>1545500</v>
      </c>
      <c r="AY59" s="66">
        <f>IFERROR(MROUND((AX59+(AX59*(IF(Grunnbeløpstabell!$G$1&lt;&gt;"Egendefinert årlig prisstigning",ATF!$S$13,VLOOKUP($AY$1,Grunnbeløpstabell!$A$2:$L$128,3,FALSE))/100)))/100,1)*100,0)</f>
        <v>1594500</v>
      </c>
      <c r="AZ59" s="66">
        <f>IFERROR(MROUND((AY59+(AY59*(IF(Grunnbeløpstabell!$G$1&lt;&gt;"Egendefinert årlig prisstigning",ATF!$S$13,VLOOKUP($AZ$1,Grunnbeløpstabell!$A$2:$L$128,3,FALSE))/100)))/100,1)*100,0)</f>
        <v>1645000</v>
      </c>
      <c r="BA59" s="66">
        <f>IFERROR(MROUND((AZ59+(AZ59*(IF(Grunnbeløpstabell!$G$1&lt;&gt;"Egendefinert årlig prisstigning",ATF!$S$13,VLOOKUP($BA$1,Grunnbeløpstabell!$A$2:$L$128,3,FALSE))/100)))/100,1)*100,0)</f>
        <v>1697100</v>
      </c>
      <c r="BB59" s="66">
        <f>IFERROR(MROUND((BA59+(BA59*(IF(Grunnbeløpstabell!$G$1&lt;&gt;"Egendefinert årlig prisstigning",ATF!$S$13,VLOOKUP($BB$1,Grunnbeløpstabell!$A$2:$L$128,3,FALSE))/100)))/100,1)*100,0)</f>
        <v>1750900</v>
      </c>
      <c r="BC59" s="66">
        <f>IFERROR(MROUND((BB59+(BB59*(IF(Grunnbeløpstabell!$G$1&lt;&gt;"Egendefinert årlig prisstigning",ATF!$S$13,VLOOKUP($BC$1,Grunnbeløpstabell!$A$2:$L$128,3,FALSE))/100)))/100,1)*100,0)</f>
        <v>1806400</v>
      </c>
      <c r="BD59" s="66">
        <f>IFERROR(MROUND((BC59+(BC59*(IF(Grunnbeløpstabell!$G$1&lt;&gt;"Egendefinert årlig prisstigning",ATF!$S$13,VLOOKUP($BD$1,Grunnbeløpstabell!$A$2:$L$128,3,FALSE))/100)))/100,1)*100,0)</f>
        <v>1863700</v>
      </c>
      <c r="BE59" s="66">
        <f>IFERROR(MROUND((BD59+(BD59*(IF(Grunnbeløpstabell!$G$1&lt;&gt;"Egendefinert årlig prisstigning",ATF!$S$13,VLOOKUP($BE$1,Grunnbeløpstabell!$A$2:$L$128,3,FALSE))/100)))/100,1)*100,0)</f>
        <v>1922800</v>
      </c>
      <c r="BF59" s="66">
        <f>IFERROR(MROUND((BE59+(BE59*(IF(Grunnbeløpstabell!$G$1&lt;&gt;"Egendefinert årlig prisstigning",ATF!$S$13,VLOOKUP($BF$1,Grunnbeløpstabell!$A$2:$L$128,3,FALSE))/100)))/100,1)*100,0)</f>
        <v>1983800</v>
      </c>
      <c r="BG59" s="66">
        <f>IFERROR(MROUND((BF59+(BF59*(IF(Grunnbeløpstabell!$G$1&lt;&gt;"Egendefinert årlig prisstigning",ATF!$S$13,VLOOKUP($BG$1,Grunnbeløpstabell!$A$2:$L$128,3,FALSE))/100)))/100,1)*100,0)</f>
        <v>2046700</v>
      </c>
      <c r="BH59" s="66">
        <f>IFERROR(MROUND((BG59+(BG59*(IF(Grunnbeløpstabell!$G$1&lt;&gt;"Egendefinert årlig prisstigning",ATF!$S$13,VLOOKUP($BH$1,Grunnbeløpstabell!$A$2:$L$128,3,FALSE))/100)))/100,1)*100,0)</f>
        <v>2111600</v>
      </c>
      <c r="BI59" s="66">
        <f>IFERROR(MROUND((BH59+(BH59*(IF(Grunnbeløpstabell!$G$1&lt;&gt;"Egendefinert årlig prisstigning",ATF!$S$13,VLOOKUP($BI$1,Grunnbeløpstabell!$A$2:$L$128,3,FALSE))/100)))/100,1)*100,0)</f>
        <v>2178500</v>
      </c>
      <c r="BJ59" s="66">
        <f>IFERROR(MROUND((BI59+(BI59*(IF(Grunnbeløpstabell!$G$1&lt;&gt;"Egendefinert årlig prisstigning",ATF!$S$13,VLOOKUP($BJ$1,Grunnbeløpstabell!$A$2:$L$128,3,FALSE))/100)))/100,1)*100,0)</f>
        <v>2247600</v>
      </c>
      <c r="BK59" s="66">
        <f>IFERROR(MROUND((BJ59+(BJ59*(IF(Grunnbeløpstabell!$G$1&lt;&gt;"Egendefinert årlig prisstigning",ATF!$S$13,VLOOKUP($BK$1,Grunnbeløpstabell!$A$2:$L$128,3,FALSE))/100)))/100,1)*100,0)</f>
        <v>2318800</v>
      </c>
      <c r="BL59" s="66">
        <f>IFERROR(MROUND((BK59+(BK59*(IF(Grunnbeløpstabell!$G$1&lt;&gt;"Egendefinert årlig prisstigning",ATF!$S$13,VLOOKUP($BL$1,Grunnbeløpstabell!$A$2:$L$128,3,FALSE))/100)))/100,1)*100,0)</f>
        <v>2392300</v>
      </c>
      <c r="BM59" s="66">
        <f>IFERROR(MROUND((BL59+(BL59*(IF(Grunnbeløpstabell!$G$1&lt;&gt;"Egendefinert årlig prisstigning",ATF!$S$13,VLOOKUP($BM$1,Grunnbeløpstabell!$A$2:$L$128,3,FALSE))/100)))/100,1)*100,0)</f>
        <v>2468100</v>
      </c>
      <c r="BN59" s="66">
        <f>IFERROR(MROUND((BM59+(BM59*(IF(Grunnbeløpstabell!$G$1&lt;&gt;"Egendefinert årlig prisstigning",ATF!$S$13,VLOOKUP($BN$1,Grunnbeløpstabell!$A$2:$L$128,3,FALSE))/100)))/100,1)*100,0)</f>
        <v>2546300</v>
      </c>
      <c r="BO59" s="66">
        <f>IFERROR(MROUND((BN59+(BN59*(IF(Grunnbeløpstabell!$G$1&lt;&gt;"Egendefinert årlig prisstigning",ATF!$S$13,VLOOKUP($BO$1,Grunnbeløpstabell!$A$2:$L$128,3,FALSE))/100)))/100,1)*100,0)</f>
        <v>2627000</v>
      </c>
      <c r="BP59" s="66">
        <f>IFERROR(MROUND((BO59+(BO59*(IF(Grunnbeløpstabell!$G$1&lt;&gt;"Egendefinert årlig prisstigning",ATF!$S$13,VLOOKUP($BP$1,Grunnbeløpstabell!$A$2:$L$128,3,FALSE))/100)))/100,1)*100,0)</f>
        <v>2710300</v>
      </c>
      <c r="BQ59" s="66">
        <f>IFERROR(MROUND((BP59+(BP59*(IF(Grunnbeløpstabell!$G$1&lt;&gt;"Egendefinert årlig prisstigning",ATF!$S$13,VLOOKUP($BQ$1,Grunnbeløpstabell!$A$2:$L$128,3,FALSE))/100)))/100,1)*100,0)</f>
        <v>2796200</v>
      </c>
      <c r="BR59" s="66">
        <f>IFERROR(MROUND((BQ59+(BQ59*(IF(Grunnbeløpstabell!$G$1&lt;&gt;"Egendefinert årlig prisstigning",ATF!$S$13,VLOOKUP($BR$1,Grunnbeløpstabell!$A$2:$L$128,3,FALSE))/100)))/100,1)*100,0)</f>
        <v>2884800</v>
      </c>
      <c r="BS59" s="66">
        <f>IFERROR(MROUND((BR59+(BR59*(IF(Grunnbeløpstabell!$G$1&lt;&gt;"Egendefinert årlig prisstigning",ATF!$S$13,VLOOKUP($BS$1,Grunnbeløpstabell!$A$2:$L$128,3,FALSE))/100)))/100,1)*100,0)</f>
        <v>2976200</v>
      </c>
      <c r="BT59" s="66">
        <f>IFERROR(MROUND((BS59+(BS59*(IF(Grunnbeløpstabell!$G$1&lt;&gt;"Egendefinert årlig prisstigning",ATF!$S$13,VLOOKUP($BT$1,Grunnbeløpstabell!$A$2:$L$128,3,FALSE))/100)))/100,1)*100,0)</f>
        <v>3070500</v>
      </c>
      <c r="BU59" s="66">
        <f>IFERROR(MROUND((BT59+(BT59*(IF(Grunnbeløpstabell!$G$1&lt;&gt;"Egendefinert årlig prisstigning",ATF!$S$13,VLOOKUP($BU$1,Grunnbeløpstabell!$A$2:$L$128,3,FALSE))/100)))/100,1)*100,0)</f>
        <v>3167800</v>
      </c>
      <c r="BV59" s="66">
        <f>IFERROR(MROUND((BU59+(BU59*(IF(Grunnbeløpstabell!$G$1&lt;&gt;"Egendefinert årlig prisstigning",ATF!$S$13,VLOOKUP($BV$1,Grunnbeløpstabell!$A$2:$L$128,3,FALSE))/100)))/100,1)*100,0)</f>
        <v>3268200</v>
      </c>
      <c r="BW59" s="66">
        <f>IFERROR(MROUND((BV59+(BV59*(IF(Grunnbeløpstabell!$G$1&lt;&gt;"Egendefinert årlig prisstigning",ATF!$S$13,VLOOKUP($BW$1,Grunnbeløpstabell!$A$2:$L$128,3,FALSE))/100)))/100,1)*100,0)</f>
        <v>3371800</v>
      </c>
      <c r="BX59" s="66">
        <f>IFERROR(MROUND((BW59+(BW59*(IF(Grunnbeløpstabell!$G$1&lt;&gt;"Egendefinert årlig prisstigning",ATF!$S$13,VLOOKUP($BX$1,Grunnbeløpstabell!$A$2:$L$128,3,FALSE))/100)))/100,1)*100,0)</f>
        <v>3478700</v>
      </c>
      <c r="BY59" s="66">
        <f>IFERROR(MROUND((BX59+(BX59*(IF(Grunnbeløpstabell!$G$1&lt;&gt;"Egendefinert årlig prisstigning",ATF!$S$13,VLOOKUP($BY$1,Grunnbeløpstabell!$A$2:$L$128,3,FALSE))/100)))/100,1)*100,0)</f>
        <v>3589000</v>
      </c>
      <c r="BZ59" s="66">
        <f>IFERROR(MROUND((BY59+(BY59*(IF(Grunnbeløpstabell!$G$1&lt;&gt;"Egendefinert årlig prisstigning",ATF!$S$13,VLOOKUP($BZ$1,Grunnbeløpstabell!$A$2:$L$128,3,FALSE))/100)))/100,1)*100,0)</f>
        <v>3702800</v>
      </c>
      <c r="CA59" s="66">
        <f>IFERROR(MROUND((BZ59+(BZ59*(IF(Grunnbeløpstabell!$G$1&lt;&gt;"Egendefinert årlig prisstigning",ATF!$S$13,VLOOKUP($CA$1,Grunnbeløpstabell!$A$2:$L$128,3,FALSE))/100)))/100,1)*100,0)</f>
        <v>3820200</v>
      </c>
      <c r="CB59" s="66">
        <f>IFERROR(MROUND((CA59+(CA59*(IF(Grunnbeløpstabell!$G$1&lt;&gt;"Egendefinert årlig prisstigning",ATF!$S$13,VLOOKUP($CB$1,Grunnbeløpstabell!$A$2:$L$128,3,FALSE))/100)))/100,1)*100,0)</f>
        <v>3941300</v>
      </c>
      <c r="CC59" s="66">
        <f>IFERROR(MROUND((CB59+(CB59*(IF(Grunnbeløpstabell!$G$1&lt;&gt;"Egendefinert årlig prisstigning",ATF!$S$13,VLOOKUP($CC$1,Grunnbeløpstabell!$A$2:$L$128,3,FALSE))/100)))/100,1)*100,0)</f>
        <v>4066200</v>
      </c>
      <c r="CD59" s="66">
        <f>IFERROR(MROUND((CC59+(CC59*(IF(Grunnbeløpstabell!$G$1&lt;&gt;"Egendefinert årlig prisstigning",ATF!$S$13,VLOOKUP($CD$1,Grunnbeløpstabell!$A$2:$L$128,3,FALSE))/100)))/100,1)*100,0)</f>
        <v>4195100</v>
      </c>
      <c r="CE59" s="66">
        <f>IFERROR(MROUND((CD59+(CD59*(IF(Grunnbeløpstabell!$G$1&lt;&gt;"Egendefinert årlig prisstigning",ATF!$S$13,VLOOKUP($CE$1,Grunnbeløpstabell!$A$2:$L$128,3,FALSE))/100)))/100,1)*100,0)</f>
        <v>4328100</v>
      </c>
      <c r="CF59" s="66">
        <f>IFERROR(MROUND((CE59+(CE59*(IF(Grunnbeløpstabell!$G$1&lt;&gt;"Egendefinert årlig prisstigning",ATF!$S$13,VLOOKUP($CF$1,Grunnbeløpstabell!$A$2:$L$128,3,FALSE))/100)))/100,1)*100,0)</f>
        <v>4465300</v>
      </c>
      <c r="CG59" s="66">
        <f>IFERROR(MROUND((CF59+(CF59*(IF(Grunnbeløpstabell!$G$1&lt;&gt;"Egendefinert årlig prisstigning",ATF!$S$13,VLOOKUP($CG$1,Grunnbeløpstabell!$A$2:$L$128,3,FALSE))/100)))/100,1)*100,0)</f>
        <v>4606900</v>
      </c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</row>
    <row r="60" spans="1:147">
      <c r="A60" s="159">
        <v>77</v>
      </c>
      <c r="B60" s="161" t="s">
        <v>237</v>
      </c>
      <c r="C60" s="161" t="s">
        <v>237</v>
      </c>
      <c r="D60" s="161" t="s">
        <v>237</v>
      </c>
      <c r="E60" s="161" t="s">
        <v>237</v>
      </c>
      <c r="F60" s="160">
        <v>562200</v>
      </c>
      <c r="G60" s="215">
        <v>575700</v>
      </c>
      <c r="H60" s="160">
        <v>575700</v>
      </c>
      <c r="I60" s="215">
        <v>588600</v>
      </c>
      <c r="J60" s="160">
        <v>588600</v>
      </c>
      <c r="K60" s="215">
        <v>605100</v>
      </c>
      <c r="L60" s="160">
        <v>613300</v>
      </c>
      <c r="M60" s="215">
        <v>641800</v>
      </c>
      <c r="N60" s="160">
        <v>646200</v>
      </c>
      <c r="O60" s="215">
        <v>659800</v>
      </c>
      <c r="P60" s="160">
        <v>671100</v>
      </c>
      <c r="Q60" s="215">
        <v>689200</v>
      </c>
      <c r="R60" s="160">
        <v>696600</v>
      </c>
      <c r="S60" s="215">
        <v>710400</v>
      </c>
      <c r="T60" s="160">
        <v>711800</v>
      </c>
      <c r="U60" s="215">
        <v>720000</v>
      </c>
      <c r="V60" s="160">
        <v>722400</v>
      </c>
      <c r="W60" s="215">
        <v>731400</v>
      </c>
      <c r="X60" s="160">
        <v>741300</v>
      </c>
      <c r="Y60" s="215">
        <v>744600</v>
      </c>
      <c r="Z60" s="160">
        <v>752800</v>
      </c>
      <c r="AA60" s="215">
        <v>765600</v>
      </c>
      <c r="AB60" s="160">
        <v>796600</v>
      </c>
      <c r="AC60" s="66">
        <f>IFERROR(MROUND((AB60+(AB60*(IF(Grunnbeløpstabell!$G$1&lt;&gt;"Egendefinert årlig prisstigning",ATF!$S$13,VLOOKUP($AC$1,Grunnbeløpstabell!$A$2:$L$128,3,FALSE))/100)))/100,1)*100,0)</f>
        <v>821900</v>
      </c>
      <c r="AD60" s="66">
        <f>IFERROR(MROUND((AC60+(AC60*(IF(Grunnbeløpstabell!$G$1&lt;&gt;"Egendefinert årlig prisstigning",ATF!$S$13,VLOOKUP($AD$1,Grunnbeløpstabell!$A$2:$L$128,3,FALSE))/100)))/100,1)*100,0)</f>
        <v>848000</v>
      </c>
      <c r="AE60" s="66">
        <f>IFERROR(MROUND((AD60+(AD60*(IF(Grunnbeløpstabell!$G$1&lt;&gt;"Egendefinert årlig prisstigning",ATF!$S$13,VLOOKUP($AE$1,Grunnbeløpstabell!$A$2:$L$128,3,FALSE))/100)))/100,1)*100,0)</f>
        <v>874900</v>
      </c>
      <c r="AF60" s="66">
        <f>IFERROR(MROUND((AE60+(AE60*(IF(Grunnbeløpstabell!$G$1&lt;&gt;"Egendefinert årlig prisstigning",ATF!$S$13,VLOOKUP($AF$1,Grunnbeløpstabell!$A$2:$L$128,3,FALSE))/100)))/100,1)*100,0)</f>
        <v>902600</v>
      </c>
      <c r="AG60" s="66">
        <f>IFERROR(MROUND((AF60+(AF60*(IF(Grunnbeløpstabell!$G$1&lt;&gt;"Egendefinert årlig prisstigning",ATF!$S$13,VLOOKUP($AG$1,Grunnbeløpstabell!$A$2:$L$128,3,FALSE))/100)))/100,1)*100,0)</f>
        <v>931200</v>
      </c>
      <c r="AH60" s="66">
        <f>IFERROR(MROUND((AG60+(AG60*(IF(Grunnbeløpstabell!$G$1&lt;&gt;"Egendefinert årlig prisstigning",ATF!$S$13,VLOOKUP($AH$1,Grunnbeløpstabell!$A$2:$L$128,3,FALSE))/100)))/100,1)*100,0)</f>
        <v>960700</v>
      </c>
      <c r="AI60" s="66">
        <f>IFERROR(MROUND((AH60+(AH60*(IF(Grunnbeløpstabell!$G$1&lt;&gt;"Egendefinert årlig prisstigning",ATF!$S$13,VLOOKUP($AI$1,Grunnbeløpstabell!$A$2:$L$128,3,FALSE))/100)))/100,1)*100,0)</f>
        <v>991200</v>
      </c>
      <c r="AJ60" s="66">
        <f>IFERROR(MROUND((AI60+(AI60*(IF(Grunnbeløpstabell!$G$1&lt;&gt;"Egendefinert årlig prisstigning",ATF!$S$13,VLOOKUP($AJ$1,Grunnbeløpstabell!$A$2:$L$128,3,FALSE))/100)))/100,1)*100,0)</f>
        <v>1022600</v>
      </c>
      <c r="AK60" s="66">
        <f>IFERROR(MROUND((AJ60+(AJ60*(IF(Grunnbeløpstabell!$G$1&lt;&gt;"Egendefinert årlig prisstigning",ATF!$S$13,VLOOKUP($AK$1,Grunnbeløpstabell!$A$2:$L$128,3,FALSE))/100)))/100,1)*100,0)</f>
        <v>1055000</v>
      </c>
      <c r="AL60" s="66">
        <f>IFERROR(MROUND((AK60+(AK60*(IF(Grunnbeløpstabell!$G$1&lt;&gt;"Egendefinert årlig prisstigning",ATF!$S$13,VLOOKUP($AL$1,Grunnbeløpstabell!$A$2:$L$128,3,FALSE))/100)))/100,1)*100,0)</f>
        <v>1088400</v>
      </c>
      <c r="AM60" s="66">
        <f>IFERROR(MROUND((AL60+(AL60*(IF(Grunnbeløpstabell!$G$1&lt;&gt;"Egendefinert årlig prisstigning",ATF!$S$13,VLOOKUP($AM$1,Grunnbeløpstabell!$A$2:$L$128,3,FALSE))/100)))/100,1)*100,0)</f>
        <v>1122900</v>
      </c>
      <c r="AN60" s="66">
        <f>IFERROR(MROUND((AM60+(AM60*(IF(Grunnbeløpstabell!$G$1&lt;&gt;"Egendefinert årlig prisstigning",ATF!$S$13,VLOOKUP($AN$1,Grunnbeløpstabell!$A$2:$L$128,3,FALSE))/100)))/100,1)*100,0)</f>
        <v>1158500</v>
      </c>
      <c r="AO60" s="66">
        <f>IFERROR(MROUND((AN60+(AN60*(IF(Grunnbeløpstabell!$G$1&lt;&gt;"Egendefinert årlig prisstigning",ATF!$S$13,VLOOKUP($AO$1,Grunnbeløpstabell!$A$2:$L$128,3,FALSE))/100)))/100,1)*100,0)</f>
        <v>1195200</v>
      </c>
      <c r="AP60" s="66">
        <f>IFERROR(MROUND((AO60+(AO60*(IF(Grunnbeløpstabell!$G$1&lt;&gt;"Egendefinert årlig prisstigning",ATF!$S$13,VLOOKUP($AP$1,Grunnbeløpstabell!$A$2:$L$128,3,FALSE))/100)))/100,1)*100,0)</f>
        <v>1233100</v>
      </c>
      <c r="AQ60" s="66">
        <f>IFERROR(MROUND((AP60+(AP60*(IF(Grunnbeløpstabell!$G$1&lt;&gt;"Egendefinert årlig prisstigning",ATF!$S$13,VLOOKUP($AQ$1,Grunnbeløpstabell!$A$2:$L$128,3,FALSE))/100)))/100,1)*100,0)</f>
        <v>1272200</v>
      </c>
      <c r="AR60" s="66">
        <f>IFERROR(MROUND((AQ60+(AQ60*(IF(Grunnbeløpstabell!$G$1&lt;&gt;"Egendefinert årlig prisstigning",ATF!$S$13,VLOOKUP($AR$1,Grunnbeløpstabell!$A$2:$L$128,3,FALSE))/100)))/100,1)*100,0)</f>
        <v>1312500</v>
      </c>
      <c r="AS60" s="66">
        <f>IFERROR(MROUND((AR60+(AR60*(IF(Grunnbeløpstabell!$G$1&lt;&gt;"Egendefinert årlig prisstigning",ATF!$S$13,VLOOKUP($AS$1,Grunnbeløpstabell!$A$2:$L$128,3,FALSE))/100)))/100,1)*100,0)</f>
        <v>1354100</v>
      </c>
      <c r="AT60" s="66">
        <f>IFERROR(MROUND((AS60+(AS60*(IF(Grunnbeløpstabell!$G$1&lt;&gt;"Egendefinert årlig prisstigning",ATF!$S$13,VLOOKUP($AT$1,Grunnbeløpstabell!$A$2:$L$128,3,FALSE))/100)))/100,1)*100,0)</f>
        <v>1397000</v>
      </c>
      <c r="AU60" s="66">
        <f>IFERROR(MROUND((AT60+(AT60*(IF(Grunnbeløpstabell!$G$1&lt;&gt;"Egendefinert årlig prisstigning",ATF!$S$13,VLOOKUP($AU$1,Grunnbeløpstabell!$A$2:$L$128,3,FALSE))/100)))/100,1)*100,0)</f>
        <v>1441300</v>
      </c>
      <c r="AV60" s="66">
        <f>IFERROR(MROUND((AU60+(AU60*(IF(Grunnbeløpstabell!$G$1&lt;&gt;"Egendefinert årlig prisstigning",ATF!$S$13,VLOOKUP($AV$1,Grunnbeløpstabell!$A$2:$L$128,3,FALSE))/100)))/100,1)*100,0)</f>
        <v>1487000</v>
      </c>
      <c r="AW60" s="66">
        <f>IFERROR(MROUND((AV60+(AV60*(IF(Grunnbeløpstabell!$G$1&lt;&gt;"Egendefinert årlig prisstigning",ATF!$S$13,VLOOKUP($AW$1,Grunnbeløpstabell!$A$2:$L$128,3,FALSE))/100)))/100,1)*100,0)</f>
        <v>1534100</v>
      </c>
      <c r="AX60" s="66">
        <f>IFERROR(MROUND((AW60+(AW60*(IF(Grunnbeløpstabell!$G$1&lt;&gt;"Egendefinert årlig prisstigning",ATF!$S$13,VLOOKUP($AX$1,Grunnbeløpstabell!$A$2:$L$128,3,FALSE))/100)))/100,1)*100,0)</f>
        <v>1582700</v>
      </c>
      <c r="AY60" s="66">
        <f>IFERROR(MROUND((AX60+(AX60*(IF(Grunnbeløpstabell!$G$1&lt;&gt;"Egendefinert årlig prisstigning",ATF!$S$13,VLOOKUP($AY$1,Grunnbeløpstabell!$A$2:$L$128,3,FALSE))/100)))/100,1)*100,0)</f>
        <v>1632900</v>
      </c>
      <c r="AZ60" s="66">
        <f>IFERROR(MROUND((AY60+(AY60*(IF(Grunnbeløpstabell!$G$1&lt;&gt;"Egendefinert årlig prisstigning",ATF!$S$13,VLOOKUP($AZ$1,Grunnbeløpstabell!$A$2:$L$128,3,FALSE))/100)))/100,1)*100,0)</f>
        <v>1684700</v>
      </c>
      <c r="BA60" s="66">
        <f>IFERROR(MROUND((AZ60+(AZ60*(IF(Grunnbeløpstabell!$G$1&lt;&gt;"Egendefinert årlig prisstigning",ATF!$S$13,VLOOKUP($BA$1,Grunnbeløpstabell!$A$2:$L$128,3,FALSE))/100)))/100,1)*100,0)</f>
        <v>1738100</v>
      </c>
      <c r="BB60" s="66">
        <f>IFERROR(MROUND((BA60+(BA60*(IF(Grunnbeløpstabell!$G$1&lt;&gt;"Egendefinert årlig prisstigning",ATF!$S$13,VLOOKUP($BB$1,Grunnbeløpstabell!$A$2:$L$128,3,FALSE))/100)))/100,1)*100,0)</f>
        <v>1793200</v>
      </c>
      <c r="BC60" s="66">
        <f>IFERROR(MROUND((BB60+(BB60*(IF(Grunnbeløpstabell!$G$1&lt;&gt;"Egendefinert årlig prisstigning",ATF!$S$13,VLOOKUP($BC$1,Grunnbeløpstabell!$A$2:$L$128,3,FALSE))/100)))/100,1)*100,0)</f>
        <v>1850000</v>
      </c>
      <c r="BD60" s="66">
        <f>IFERROR(MROUND((BC60+(BC60*(IF(Grunnbeløpstabell!$G$1&lt;&gt;"Egendefinert årlig prisstigning",ATF!$S$13,VLOOKUP($BD$1,Grunnbeløpstabell!$A$2:$L$128,3,FALSE))/100)))/100,1)*100,0)</f>
        <v>1908600</v>
      </c>
      <c r="BE60" s="66">
        <f>IFERROR(MROUND((BD60+(BD60*(IF(Grunnbeløpstabell!$G$1&lt;&gt;"Egendefinert årlig prisstigning",ATF!$S$13,VLOOKUP($BE$1,Grunnbeløpstabell!$A$2:$L$128,3,FALSE))/100)))/100,1)*100,0)</f>
        <v>1969100</v>
      </c>
      <c r="BF60" s="66">
        <f>IFERROR(MROUND((BE60+(BE60*(IF(Grunnbeløpstabell!$G$1&lt;&gt;"Egendefinert årlig prisstigning",ATF!$S$13,VLOOKUP($BF$1,Grunnbeløpstabell!$A$2:$L$128,3,FALSE))/100)))/100,1)*100,0)</f>
        <v>2031500</v>
      </c>
      <c r="BG60" s="66">
        <f>IFERROR(MROUND((BF60+(BF60*(IF(Grunnbeløpstabell!$G$1&lt;&gt;"Egendefinert årlig prisstigning",ATF!$S$13,VLOOKUP($BG$1,Grunnbeløpstabell!$A$2:$L$128,3,FALSE))/100)))/100,1)*100,0)</f>
        <v>2095900</v>
      </c>
      <c r="BH60" s="66">
        <f>IFERROR(MROUND((BG60+(BG60*(IF(Grunnbeløpstabell!$G$1&lt;&gt;"Egendefinert årlig prisstigning",ATF!$S$13,VLOOKUP($BH$1,Grunnbeløpstabell!$A$2:$L$128,3,FALSE))/100)))/100,1)*100,0)</f>
        <v>2162300</v>
      </c>
      <c r="BI60" s="66">
        <f>IFERROR(MROUND((BH60+(BH60*(IF(Grunnbeløpstabell!$G$1&lt;&gt;"Egendefinert årlig prisstigning",ATF!$S$13,VLOOKUP($BI$1,Grunnbeløpstabell!$A$2:$L$128,3,FALSE))/100)))/100,1)*100,0)</f>
        <v>2230800</v>
      </c>
      <c r="BJ60" s="66">
        <f>IFERROR(MROUND((BI60+(BI60*(IF(Grunnbeløpstabell!$G$1&lt;&gt;"Egendefinert årlig prisstigning",ATF!$S$13,VLOOKUP($BJ$1,Grunnbeløpstabell!$A$2:$L$128,3,FALSE))/100)))/100,1)*100,0)</f>
        <v>2301500</v>
      </c>
      <c r="BK60" s="66">
        <f>IFERROR(MROUND((BJ60+(BJ60*(IF(Grunnbeløpstabell!$G$1&lt;&gt;"Egendefinert årlig prisstigning",ATF!$S$13,VLOOKUP($BK$1,Grunnbeløpstabell!$A$2:$L$128,3,FALSE))/100)))/100,1)*100,0)</f>
        <v>2374500</v>
      </c>
      <c r="BL60" s="66">
        <f>IFERROR(MROUND((BK60+(BK60*(IF(Grunnbeløpstabell!$G$1&lt;&gt;"Egendefinert årlig prisstigning",ATF!$S$13,VLOOKUP($BL$1,Grunnbeløpstabell!$A$2:$L$128,3,FALSE))/100)))/100,1)*100,0)</f>
        <v>2449800</v>
      </c>
      <c r="BM60" s="66">
        <f>IFERROR(MROUND((BL60+(BL60*(IF(Grunnbeløpstabell!$G$1&lt;&gt;"Egendefinert årlig prisstigning",ATF!$S$13,VLOOKUP($BM$1,Grunnbeløpstabell!$A$2:$L$128,3,FALSE))/100)))/100,1)*100,0)</f>
        <v>2527500</v>
      </c>
      <c r="BN60" s="66">
        <f>IFERROR(MROUND((BM60+(BM60*(IF(Grunnbeløpstabell!$G$1&lt;&gt;"Egendefinert årlig prisstigning",ATF!$S$13,VLOOKUP($BN$1,Grunnbeløpstabell!$A$2:$L$128,3,FALSE))/100)))/100,1)*100,0)</f>
        <v>2607600</v>
      </c>
      <c r="BO60" s="66">
        <f>IFERROR(MROUND((BN60+(BN60*(IF(Grunnbeløpstabell!$G$1&lt;&gt;"Egendefinert årlig prisstigning",ATF!$S$13,VLOOKUP($BO$1,Grunnbeløpstabell!$A$2:$L$128,3,FALSE))/100)))/100,1)*100,0)</f>
        <v>2690300</v>
      </c>
      <c r="BP60" s="66">
        <f>IFERROR(MROUND((BO60+(BO60*(IF(Grunnbeløpstabell!$G$1&lt;&gt;"Egendefinert årlig prisstigning",ATF!$S$13,VLOOKUP($BP$1,Grunnbeløpstabell!$A$2:$L$128,3,FALSE))/100)))/100,1)*100,0)</f>
        <v>2775600</v>
      </c>
      <c r="BQ60" s="66">
        <f>IFERROR(MROUND((BP60+(BP60*(IF(Grunnbeløpstabell!$G$1&lt;&gt;"Egendefinert årlig prisstigning",ATF!$S$13,VLOOKUP($BQ$1,Grunnbeløpstabell!$A$2:$L$128,3,FALSE))/100)))/100,1)*100,0)</f>
        <v>2863600</v>
      </c>
      <c r="BR60" s="66">
        <f>IFERROR(MROUND((BQ60+(BQ60*(IF(Grunnbeløpstabell!$G$1&lt;&gt;"Egendefinert årlig prisstigning",ATF!$S$13,VLOOKUP($BR$1,Grunnbeløpstabell!$A$2:$L$128,3,FALSE))/100)))/100,1)*100,0)</f>
        <v>2954400</v>
      </c>
      <c r="BS60" s="66">
        <f>IFERROR(MROUND((BR60+(BR60*(IF(Grunnbeløpstabell!$G$1&lt;&gt;"Egendefinert årlig prisstigning",ATF!$S$13,VLOOKUP($BS$1,Grunnbeløpstabell!$A$2:$L$128,3,FALSE))/100)))/100,1)*100,0)</f>
        <v>3048100</v>
      </c>
      <c r="BT60" s="66">
        <f>IFERROR(MROUND((BS60+(BS60*(IF(Grunnbeløpstabell!$G$1&lt;&gt;"Egendefinert årlig prisstigning",ATF!$S$13,VLOOKUP($BT$1,Grunnbeløpstabell!$A$2:$L$128,3,FALSE))/100)))/100,1)*100,0)</f>
        <v>3144700</v>
      </c>
      <c r="BU60" s="66">
        <f>IFERROR(MROUND((BT60+(BT60*(IF(Grunnbeløpstabell!$G$1&lt;&gt;"Egendefinert årlig prisstigning",ATF!$S$13,VLOOKUP($BU$1,Grunnbeløpstabell!$A$2:$L$128,3,FALSE))/100)))/100,1)*100,0)</f>
        <v>3244400</v>
      </c>
      <c r="BV60" s="66">
        <f>IFERROR(MROUND((BU60+(BU60*(IF(Grunnbeløpstabell!$G$1&lt;&gt;"Egendefinert årlig prisstigning",ATF!$S$13,VLOOKUP($BV$1,Grunnbeløpstabell!$A$2:$L$128,3,FALSE))/100)))/100,1)*100,0)</f>
        <v>3347200</v>
      </c>
      <c r="BW60" s="66">
        <f>IFERROR(MROUND((BV60+(BV60*(IF(Grunnbeløpstabell!$G$1&lt;&gt;"Egendefinert årlig prisstigning",ATF!$S$13,VLOOKUP($BW$1,Grunnbeløpstabell!$A$2:$L$128,3,FALSE))/100)))/100,1)*100,0)</f>
        <v>3453300</v>
      </c>
      <c r="BX60" s="66">
        <f>IFERROR(MROUND((BW60+(BW60*(IF(Grunnbeløpstabell!$G$1&lt;&gt;"Egendefinert årlig prisstigning",ATF!$S$13,VLOOKUP($BX$1,Grunnbeløpstabell!$A$2:$L$128,3,FALSE))/100)))/100,1)*100,0)</f>
        <v>3562800</v>
      </c>
      <c r="BY60" s="66">
        <f>IFERROR(MROUND((BX60+(BX60*(IF(Grunnbeløpstabell!$G$1&lt;&gt;"Egendefinert årlig prisstigning",ATF!$S$13,VLOOKUP($BY$1,Grunnbeløpstabell!$A$2:$L$128,3,FALSE))/100)))/100,1)*100,0)</f>
        <v>3675700</v>
      </c>
      <c r="BZ60" s="66">
        <f>IFERROR(MROUND((BY60+(BY60*(IF(Grunnbeløpstabell!$G$1&lt;&gt;"Egendefinert årlig prisstigning",ATF!$S$13,VLOOKUP($BZ$1,Grunnbeløpstabell!$A$2:$L$128,3,FALSE))/100)))/100,1)*100,0)</f>
        <v>3792200</v>
      </c>
      <c r="CA60" s="66">
        <f>IFERROR(MROUND((BZ60+(BZ60*(IF(Grunnbeløpstabell!$G$1&lt;&gt;"Egendefinert årlig prisstigning",ATF!$S$13,VLOOKUP($CA$1,Grunnbeløpstabell!$A$2:$L$128,3,FALSE))/100)))/100,1)*100,0)</f>
        <v>3912400</v>
      </c>
      <c r="CB60" s="66">
        <f>IFERROR(MROUND((CA60+(CA60*(IF(Grunnbeløpstabell!$G$1&lt;&gt;"Egendefinert årlig prisstigning",ATF!$S$13,VLOOKUP($CB$1,Grunnbeløpstabell!$A$2:$L$128,3,FALSE))/100)))/100,1)*100,0)</f>
        <v>4036400</v>
      </c>
      <c r="CC60" s="66">
        <f>IFERROR(MROUND((CB60+(CB60*(IF(Grunnbeløpstabell!$G$1&lt;&gt;"Egendefinert årlig prisstigning",ATF!$S$13,VLOOKUP($CC$1,Grunnbeløpstabell!$A$2:$L$128,3,FALSE))/100)))/100,1)*100,0)</f>
        <v>4164400</v>
      </c>
      <c r="CD60" s="66">
        <f>IFERROR(MROUND((CC60+(CC60*(IF(Grunnbeløpstabell!$G$1&lt;&gt;"Egendefinert årlig prisstigning",ATF!$S$13,VLOOKUP($CD$1,Grunnbeløpstabell!$A$2:$L$128,3,FALSE))/100)))/100,1)*100,0)</f>
        <v>4296400</v>
      </c>
      <c r="CE60" s="66">
        <f>IFERROR(MROUND((CD60+(CD60*(IF(Grunnbeløpstabell!$G$1&lt;&gt;"Egendefinert årlig prisstigning",ATF!$S$13,VLOOKUP($CE$1,Grunnbeløpstabell!$A$2:$L$128,3,FALSE))/100)))/100,1)*100,0)</f>
        <v>4432600</v>
      </c>
      <c r="CF60" s="66">
        <f>IFERROR(MROUND((CE60+(CE60*(IF(Grunnbeløpstabell!$G$1&lt;&gt;"Egendefinert årlig prisstigning",ATF!$S$13,VLOOKUP($CF$1,Grunnbeløpstabell!$A$2:$L$128,3,FALSE))/100)))/100,1)*100,0)</f>
        <v>4573100</v>
      </c>
      <c r="CG60" s="66">
        <f>IFERROR(MROUND((CF60+(CF60*(IF(Grunnbeløpstabell!$G$1&lt;&gt;"Egendefinert årlig prisstigning",ATF!$S$13,VLOOKUP($CG$1,Grunnbeløpstabell!$A$2:$L$128,3,FALSE))/100)))/100,1)*100,0)</f>
        <v>4718100</v>
      </c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</row>
    <row r="61" spans="1:147">
      <c r="A61" s="159">
        <v>78</v>
      </c>
      <c r="B61" s="161" t="s">
        <v>237</v>
      </c>
      <c r="C61" s="161" t="s">
        <v>237</v>
      </c>
      <c r="D61" s="161" t="s">
        <v>237</v>
      </c>
      <c r="E61" s="161" t="s">
        <v>237</v>
      </c>
      <c r="F61" s="160">
        <v>582200</v>
      </c>
      <c r="G61" s="215">
        <v>595600</v>
      </c>
      <c r="H61" s="160">
        <v>595600</v>
      </c>
      <c r="I61" s="215">
        <v>608500</v>
      </c>
      <c r="J61" s="160">
        <v>608500</v>
      </c>
      <c r="K61" s="215">
        <v>625000</v>
      </c>
      <c r="L61" s="160">
        <v>633200</v>
      </c>
      <c r="M61" s="215">
        <v>662600</v>
      </c>
      <c r="N61" s="160">
        <v>667100</v>
      </c>
      <c r="O61" s="215">
        <v>681100</v>
      </c>
      <c r="P61" s="160">
        <v>692800</v>
      </c>
      <c r="Q61" s="215">
        <v>711500</v>
      </c>
      <c r="R61" s="160">
        <v>719100</v>
      </c>
      <c r="S61" s="215">
        <v>733300</v>
      </c>
      <c r="T61" s="160">
        <v>734700</v>
      </c>
      <c r="U61" s="215">
        <v>743100</v>
      </c>
      <c r="V61" s="160">
        <v>745600</v>
      </c>
      <c r="W61" s="215">
        <v>754900</v>
      </c>
      <c r="X61" s="160">
        <v>765100</v>
      </c>
      <c r="Y61" s="215">
        <v>768500</v>
      </c>
      <c r="Z61" s="160">
        <v>776900</v>
      </c>
      <c r="AA61" s="215">
        <v>790100</v>
      </c>
      <c r="AB61" s="160">
        <v>821100</v>
      </c>
      <c r="AC61" s="66">
        <f>IFERROR(MROUND((AB61+(AB61*(IF(Grunnbeløpstabell!$G$1&lt;&gt;"Egendefinert årlig prisstigning",ATF!$S$13,VLOOKUP($AC$1,Grunnbeløpstabell!$A$2:$L$128,3,FALSE))/100)))/100,1)*100,0)</f>
        <v>847100</v>
      </c>
      <c r="AD61" s="66">
        <f>IFERROR(MROUND((AC61+(AC61*(IF(Grunnbeløpstabell!$G$1&lt;&gt;"Egendefinert årlig prisstigning",ATF!$S$13,VLOOKUP($AD$1,Grunnbeløpstabell!$A$2:$L$128,3,FALSE))/100)))/100,1)*100,0)</f>
        <v>874000</v>
      </c>
      <c r="AE61" s="66">
        <f>IFERROR(MROUND((AD61+(AD61*(IF(Grunnbeløpstabell!$G$1&lt;&gt;"Egendefinert årlig prisstigning",ATF!$S$13,VLOOKUP($AE$1,Grunnbeløpstabell!$A$2:$L$128,3,FALSE))/100)))/100,1)*100,0)</f>
        <v>901700</v>
      </c>
      <c r="AF61" s="66">
        <f>IFERROR(MROUND((AE61+(AE61*(IF(Grunnbeløpstabell!$G$1&lt;&gt;"Egendefinert årlig prisstigning",ATF!$S$13,VLOOKUP($AF$1,Grunnbeløpstabell!$A$2:$L$128,3,FALSE))/100)))/100,1)*100,0)</f>
        <v>930300</v>
      </c>
      <c r="AG61" s="66">
        <f>IFERROR(MROUND((AF61+(AF61*(IF(Grunnbeløpstabell!$G$1&lt;&gt;"Egendefinert årlig prisstigning",ATF!$S$13,VLOOKUP($AG$1,Grunnbeløpstabell!$A$2:$L$128,3,FALSE))/100)))/100,1)*100,0)</f>
        <v>959800</v>
      </c>
      <c r="AH61" s="66">
        <f>IFERROR(MROUND((AG61+(AG61*(IF(Grunnbeløpstabell!$G$1&lt;&gt;"Egendefinert årlig prisstigning",ATF!$S$13,VLOOKUP($AH$1,Grunnbeløpstabell!$A$2:$L$128,3,FALSE))/100)))/100,1)*100,0)</f>
        <v>990200</v>
      </c>
      <c r="AI61" s="66">
        <f>IFERROR(MROUND((AH61+(AH61*(IF(Grunnbeløpstabell!$G$1&lt;&gt;"Egendefinert årlig prisstigning",ATF!$S$13,VLOOKUP($AI$1,Grunnbeløpstabell!$A$2:$L$128,3,FALSE))/100)))/100,1)*100,0)</f>
        <v>1021600</v>
      </c>
      <c r="AJ61" s="66">
        <f>IFERROR(MROUND((AI61+(AI61*(IF(Grunnbeløpstabell!$G$1&lt;&gt;"Egendefinert årlig prisstigning",ATF!$S$13,VLOOKUP($AJ$1,Grunnbeløpstabell!$A$2:$L$128,3,FALSE))/100)))/100,1)*100,0)</f>
        <v>1054000</v>
      </c>
      <c r="AK61" s="66">
        <f>IFERROR(MROUND((AJ61+(AJ61*(IF(Grunnbeløpstabell!$G$1&lt;&gt;"Egendefinert årlig prisstigning",ATF!$S$13,VLOOKUP($AK$1,Grunnbeløpstabell!$A$2:$L$128,3,FALSE))/100)))/100,1)*100,0)</f>
        <v>1087400</v>
      </c>
      <c r="AL61" s="66">
        <f>IFERROR(MROUND((AK61+(AK61*(IF(Grunnbeløpstabell!$G$1&lt;&gt;"Egendefinert årlig prisstigning",ATF!$S$13,VLOOKUP($AL$1,Grunnbeløpstabell!$A$2:$L$128,3,FALSE))/100)))/100,1)*100,0)</f>
        <v>1121900</v>
      </c>
      <c r="AM61" s="66">
        <f>IFERROR(MROUND((AL61+(AL61*(IF(Grunnbeløpstabell!$G$1&lt;&gt;"Egendefinert årlig prisstigning",ATF!$S$13,VLOOKUP($AM$1,Grunnbeløpstabell!$A$2:$L$128,3,FALSE))/100)))/100,1)*100,0)</f>
        <v>1157500</v>
      </c>
      <c r="AN61" s="66">
        <f>IFERROR(MROUND((AM61+(AM61*(IF(Grunnbeløpstabell!$G$1&lt;&gt;"Egendefinert årlig prisstigning",ATF!$S$13,VLOOKUP($AN$1,Grunnbeløpstabell!$A$2:$L$128,3,FALSE))/100)))/100,1)*100,0)</f>
        <v>1194200</v>
      </c>
      <c r="AO61" s="66">
        <f>IFERROR(MROUND((AN61+(AN61*(IF(Grunnbeløpstabell!$G$1&lt;&gt;"Egendefinert årlig prisstigning",ATF!$S$13,VLOOKUP($AO$1,Grunnbeløpstabell!$A$2:$L$128,3,FALSE))/100)))/100,1)*100,0)</f>
        <v>1232100</v>
      </c>
      <c r="AP61" s="66">
        <f>IFERROR(MROUND((AO61+(AO61*(IF(Grunnbeløpstabell!$G$1&lt;&gt;"Egendefinert årlig prisstigning",ATF!$S$13,VLOOKUP($AP$1,Grunnbeløpstabell!$A$2:$L$128,3,FALSE))/100)))/100,1)*100,0)</f>
        <v>1271200</v>
      </c>
      <c r="AQ61" s="66">
        <f>IFERROR(MROUND((AP61+(AP61*(IF(Grunnbeløpstabell!$G$1&lt;&gt;"Egendefinert årlig prisstigning",ATF!$S$13,VLOOKUP($AQ$1,Grunnbeløpstabell!$A$2:$L$128,3,FALSE))/100)))/100,1)*100,0)</f>
        <v>1311500</v>
      </c>
      <c r="AR61" s="66">
        <f>IFERROR(MROUND((AQ61+(AQ61*(IF(Grunnbeløpstabell!$G$1&lt;&gt;"Egendefinert årlig prisstigning",ATF!$S$13,VLOOKUP($AR$1,Grunnbeløpstabell!$A$2:$L$128,3,FALSE))/100)))/100,1)*100,0)</f>
        <v>1353100</v>
      </c>
      <c r="AS61" s="66">
        <f>IFERROR(MROUND((AR61+(AR61*(IF(Grunnbeløpstabell!$G$1&lt;&gt;"Egendefinert årlig prisstigning",ATF!$S$13,VLOOKUP($AS$1,Grunnbeløpstabell!$A$2:$L$128,3,FALSE))/100)))/100,1)*100,0)</f>
        <v>1396000</v>
      </c>
      <c r="AT61" s="66">
        <f>IFERROR(MROUND((AS61+(AS61*(IF(Grunnbeløpstabell!$G$1&lt;&gt;"Egendefinert årlig prisstigning",ATF!$S$13,VLOOKUP($AT$1,Grunnbeløpstabell!$A$2:$L$128,3,FALSE))/100)))/100,1)*100,0)</f>
        <v>1440300</v>
      </c>
      <c r="AU61" s="66">
        <f>IFERROR(MROUND((AT61+(AT61*(IF(Grunnbeløpstabell!$G$1&lt;&gt;"Egendefinert årlig prisstigning",ATF!$S$13,VLOOKUP($AU$1,Grunnbeløpstabell!$A$2:$L$128,3,FALSE))/100)))/100,1)*100,0)</f>
        <v>1486000</v>
      </c>
      <c r="AV61" s="66">
        <f>IFERROR(MROUND((AU61+(AU61*(IF(Grunnbeløpstabell!$G$1&lt;&gt;"Egendefinert årlig prisstigning",ATF!$S$13,VLOOKUP($AV$1,Grunnbeløpstabell!$A$2:$L$128,3,FALSE))/100)))/100,1)*100,0)</f>
        <v>1533100</v>
      </c>
      <c r="AW61" s="66">
        <f>IFERROR(MROUND((AV61+(AV61*(IF(Grunnbeløpstabell!$G$1&lt;&gt;"Egendefinert årlig prisstigning",ATF!$S$13,VLOOKUP($AW$1,Grunnbeløpstabell!$A$2:$L$128,3,FALSE))/100)))/100,1)*100,0)</f>
        <v>1581700</v>
      </c>
      <c r="AX61" s="66">
        <f>IFERROR(MROUND((AW61+(AW61*(IF(Grunnbeløpstabell!$G$1&lt;&gt;"Egendefinert årlig prisstigning",ATF!$S$13,VLOOKUP($AX$1,Grunnbeløpstabell!$A$2:$L$128,3,FALSE))/100)))/100,1)*100,0)</f>
        <v>1631800</v>
      </c>
      <c r="AY61" s="66">
        <f>IFERROR(MROUND((AX61+(AX61*(IF(Grunnbeløpstabell!$G$1&lt;&gt;"Egendefinert årlig prisstigning",ATF!$S$13,VLOOKUP($AY$1,Grunnbeløpstabell!$A$2:$L$128,3,FALSE))/100)))/100,1)*100,0)</f>
        <v>1683500</v>
      </c>
      <c r="AZ61" s="66">
        <f>IFERROR(MROUND((AY61+(AY61*(IF(Grunnbeløpstabell!$G$1&lt;&gt;"Egendefinert årlig prisstigning",ATF!$S$13,VLOOKUP($AZ$1,Grunnbeløpstabell!$A$2:$L$128,3,FALSE))/100)))/100,1)*100,0)</f>
        <v>1736900</v>
      </c>
      <c r="BA61" s="66">
        <f>IFERROR(MROUND((AZ61+(AZ61*(IF(Grunnbeløpstabell!$G$1&lt;&gt;"Egendefinert årlig prisstigning",ATF!$S$13,VLOOKUP($BA$1,Grunnbeløpstabell!$A$2:$L$128,3,FALSE))/100)))/100,1)*100,0)</f>
        <v>1792000</v>
      </c>
      <c r="BB61" s="66">
        <f>IFERROR(MROUND((BA61+(BA61*(IF(Grunnbeløpstabell!$G$1&lt;&gt;"Egendefinert årlig prisstigning",ATF!$S$13,VLOOKUP($BB$1,Grunnbeløpstabell!$A$2:$L$128,3,FALSE))/100)))/100,1)*100,0)</f>
        <v>1848800</v>
      </c>
      <c r="BC61" s="66">
        <f>IFERROR(MROUND((BB61+(BB61*(IF(Grunnbeløpstabell!$G$1&lt;&gt;"Egendefinert årlig prisstigning",ATF!$S$13,VLOOKUP($BC$1,Grunnbeløpstabell!$A$2:$L$128,3,FALSE))/100)))/100,1)*100,0)</f>
        <v>1907400</v>
      </c>
      <c r="BD61" s="66">
        <f>IFERROR(MROUND((BC61+(BC61*(IF(Grunnbeløpstabell!$G$1&lt;&gt;"Egendefinert årlig prisstigning",ATF!$S$13,VLOOKUP($BD$1,Grunnbeløpstabell!$A$2:$L$128,3,FALSE))/100)))/100,1)*100,0)</f>
        <v>1967900</v>
      </c>
      <c r="BE61" s="66">
        <f>IFERROR(MROUND((BD61+(BD61*(IF(Grunnbeløpstabell!$G$1&lt;&gt;"Egendefinert årlig prisstigning",ATF!$S$13,VLOOKUP($BE$1,Grunnbeløpstabell!$A$2:$L$128,3,FALSE))/100)))/100,1)*100,0)</f>
        <v>2030300</v>
      </c>
      <c r="BF61" s="66">
        <f>IFERROR(MROUND((BE61+(BE61*(IF(Grunnbeløpstabell!$G$1&lt;&gt;"Egendefinert årlig prisstigning",ATF!$S$13,VLOOKUP($BF$1,Grunnbeløpstabell!$A$2:$L$128,3,FALSE))/100)))/100,1)*100,0)</f>
        <v>2094700</v>
      </c>
      <c r="BG61" s="66">
        <f>IFERROR(MROUND((BF61+(BF61*(IF(Grunnbeløpstabell!$G$1&lt;&gt;"Egendefinert årlig prisstigning",ATF!$S$13,VLOOKUP($BG$1,Grunnbeløpstabell!$A$2:$L$128,3,FALSE))/100)))/100,1)*100,0)</f>
        <v>2161100</v>
      </c>
      <c r="BH61" s="66">
        <f>IFERROR(MROUND((BG61+(BG61*(IF(Grunnbeløpstabell!$G$1&lt;&gt;"Egendefinert årlig prisstigning",ATF!$S$13,VLOOKUP($BH$1,Grunnbeløpstabell!$A$2:$L$128,3,FALSE))/100)))/100,1)*100,0)</f>
        <v>2229600</v>
      </c>
      <c r="BI61" s="66">
        <f>IFERROR(MROUND((BH61+(BH61*(IF(Grunnbeløpstabell!$G$1&lt;&gt;"Egendefinert årlig prisstigning",ATF!$S$13,VLOOKUP($BI$1,Grunnbeløpstabell!$A$2:$L$128,3,FALSE))/100)))/100,1)*100,0)</f>
        <v>2300300</v>
      </c>
      <c r="BJ61" s="66">
        <f>IFERROR(MROUND((BI61+(BI61*(IF(Grunnbeløpstabell!$G$1&lt;&gt;"Egendefinert årlig prisstigning",ATF!$S$13,VLOOKUP($BJ$1,Grunnbeløpstabell!$A$2:$L$128,3,FALSE))/100)))/100,1)*100,0)</f>
        <v>2373200</v>
      </c>
      <c r="BK61" s="66">
        <f>IFERROR(MROUND((BJ61+(BJ61*(IF(Grunnbeløpstabell!$G$1&lt;&gt;"Egendefinert årlig prisstigning",ATF!$S$13,VLOOKUP($BK$1,Grunnbeløpstabell!$A$2:$L$128,3,FALSE))/100)))/100,1)*100,0)</f>
        <v>2448400</v>
      </c>
      <c r="BL61" s="66">
        <f>IFERROR(MROUND((BK61+(BK61*(IF(Grunnbeløpstabell!$G$1&lt;&gt;"Egendefinert årlig prisstigning",ATF!$S$13,VLOOKUP($BL$1,Grunnbeløpstabell!$A$2:$L$128,3,FALSE))/100)))/100,1)*100,0)</f>
        <v>2526000</v>
      </c>
      <c r="BM61" s="66">
        <f>IFERROR(MROUND((BL61+(BL61*(IF(Grunnbeløpstabell!$G$1&lt;&gt;"Egendefinert årlig prisstigning",ATF!$S$13,VLOOKUP($BM$1,Grunnbeløpstabell!$A$2:$L$128,3,FALSE))/100)))/100,1)*100,0)</f>
        <v>2606100</v>
      </c>
      <c r="BN61" s="66">
        <f>IFERROR(MROUND((BM61+(BM61*(IF(Grunnbeløpstabell!$G$1&lt;&gt;"Egendefinert årlig prisstigning",ATF!$S$13,VLOOKUP($BN$1,Grunnbeløpstabell!$A$2:$L$128,3,FALSE))/100)))/100,1)*100,0)</f>
        <v>2688700</v>
      </c>
      <c r="BO61" s="66">
        <f>IFERROR(MROUND((BN61+(BN61*(IF(Grunnbeløpstabell!$G$1&lt;&gt;"Egendefinert årlig prisstigning",ATF!$S$13,VLOOKUP($BO$1,Grunnbeløpstabell!$A$2:$L$128,3,FALSE))/100)))/100,1)*100,0)</f>
        <v>2773900</v>
      </c>
      <c r="BP61" s="66">
        <f>IFERROR(MROUND((BO61+(BO61*(IF(Grunnbeløpstabell!$G$1&lt;&gt;"Egendefinert årlig prisstigning",ATF!$S$13,VLOOKUP($BP$1,Grunnbeløpstabell!$A$2:$L$128,3,FALSE))/100)))/100,1)*100,0)</f>
        <v>2861800</v>
      </c>
      <c r="BQ61" s="66">
        <f>IFERROR(MROUND((BP61+(BP61*(IF(Grunnbeløpstabell!$G$1&lt;&gt;"Egendefinert årlig prisstigning",ATF!$S$13,VLOOKUP($BQ$1,Grunnbeløpstabell!$A$2:$L$128,3,FALSE))/100)))/100,1)*100,0)</f>
        <v>2952500</v>
      </c>
      <c r="BR61" s="66">
        <f>IFERROR(MROUND((BQ61+(BQ61*(IF(Grunnbeløpstabell!$G$1&lt;&gt;"Egendefinert årlig prisstigning",ATF!$S$13,VLOOKUP($BR$1,Grunnbeløpstabell!$A$2:$L$128,3,FALSE))/100)))/100,1)*100,0)</f>
        <v>3046100</v>
      </c>
      <c r="BS61" s="66">
        <f>IFERROR(MROUND((BR61+(BR61*(IF(Grunnbeløpstabell!$G$1&lt;&gt;"Egendefinert årlig prisstigning",ATF!$S$13,VLOOKUP($BS$1,Grunnbeløpstabell!$A$2:$L$128,3,FALSE))/100)))/100,1)*100,0)</f>
        <v>3142700</v>
      </c>
      <c r="BT61" s="66">
        <f>IFERROR(MROUND((BS61+(BS61*(IF(Grunnbeløpstabell!$G$1&lt;&gt;"Egendefinert årlig prisstigning",ATF!$S$13,VLOOKUP($BT$1,Grunnbeløpstabell!$A$2:$L$128,3,FALSE))/100)))/100,1)*100,0)</f>
        <v>3242300</v>
      </c>
      <c r="BU61" s="66">
        <f>IFERROR(MROUND((BT61+(BT61*(IF(Grunnbeløpstabell!$G$1&lt;&gt;"Egendefinert årlig prisstigning",ATF!$S$13,VLOOKUP($BU$1,Grunnbeløpstabell!$A$2:$L$128,3,FALSE))/100)))/100,1)*100,0)</f>
        <v>3345100</v>
      </c>
      <c r="BV61" s="66">
        <f>IFERROR(MROUND((BU61+(BU61*(IF(Grunnbeløpstabell!$G$1&lt;&gt;"Egendefinert årlig prisstigning",ATF!$S$13,VLOOKUP($BV$1,Grunnbeløpstabell!$A$2:$L$128,3,FALSE))/100)))/100,1)*100,0)</f>
        <v>3451100</v>
      </c>
      <c r="BW61" s="66">
        <f>IFERROR(MROUND((BV61+(BV61*(IF(Grunnbeløpstabell!$G$1&lt;&gt;"Egendefinert årlig prisstigning",ATF!$S$13,VLOOKUP($BW$1,Grunnbeløpstabell!$A$2:$L$128,3,FALSE))/100)))/100,1)*100,0)</f>
        <v>3560500</v>
      </c>
      <c r="BX61" s="66">
        <f>IFERROR(MROUND((BW61+(BW61*(IF(Grunnbeløpstabell!$G$1&lt;&gt;"Egendefinert årlig prisstigning",ATF!$S$13,VLOOKUP($BX$1,Grunnbeløpstabell!$A$2:$L$128,3,FALSE))/100)))/100,1)*100,0)</f>
        <v>3673400</v>
      </c>
      <c r="BY61" s="66">
        <f>IFERROR(MROUND((BX61+(BX61*(IF(Grunnbeløpstabell!$G$1&lt;&gt;"Egendefinert årlig prisstigning",ATF!$S$13,VLOOKUP($BY$1,Grunnbeløpstabell!$A$2:$L$128,3,FALSE))/100)))/100,1)*100,0)</f>
        <v>3789800</v>
      </c>
      <c r="BZ61" s="66">
        <f>IFERROR(MROUND((BY61+(BY61*(IF(Grunnbeløpstabell!$G$1&lt;&gt;"Egendefinert årlig prisstigning",ATF!$S$13,VLOOKUP($BZ$1,Grunnbeløpstabell!$A$2:$L$128,3,FALSE))/100)))/100,1)*100,0)</f>
        <v>3909900</v>
      </c>
      <c r="CA61" s="66">
        <f>IFERROR(MROUND((BZ61+(BZ61*(IF(Grunnbeløpstabell!$G$1&lt;&gt;"Egendefinert årlig prisstigning",ATF!$S$13,VLOOKUP($CA$1,Grunnbeløpstabell!$A$2:$L$128,3,FALSE))/100)))/100,1)*100,0)</f>
        <v>4033800</v>
      </c>
      <c r="CB61" s="66">
        <f>IFERROR(MROUND((CA61+(CA61*(IF(Grunnbeløpstabell!$G$1&lt;&gt;"Egendefinert årlig prisstigning",ATF!$S$13,VLOOKUP($CB$1,Grunnbeløpstabell!$A$2:$L$128,3,FALSE))/100)))/100,1)*100,0)</f>
        <v>4161700</v>
      </c>
      <c r="CC61" s="66">
        <f>IFERROR(MROUND((CB61+(CB61*(IF(Grunnbeløpstabell!$G$1&lt;&gt;"Egendefinert årlig prisstigning",ATF!$S$13,VLOOKUP($CC$1,Grunnbeløpstabell!$A$2:$L$128,3,FALSE))/100)))/100,1)*100,0)</f>
        <v>4293600</v>
      </c>
      <c r="CD61" s="66">
        <f>IFERROR(MROUND((CC61+(CC61*(IF(Grunnbeløpstabell!$G$1&lt;&gt;"Egendefinert årlig prisstigning",ATF!$S$13,VLOOKUP($CD$1,Grunnbeløpstabell!$A$2:$L$128,3,FALSE))/100)))/100,1)*100,0)</f>
        <v>4429700</v>
      </c>
      <c r="CE61" s="66">
        <f>IFERROR(MROUND((CD61+(CD61*(IF(Grunnbeløpstabell!$G$1&lt;&gt;"Egendefinert årlig prisstigning",ATF!$S$13,VLOOKUP($CE$1,Grunnbeløpstabell!$A$2:$L$128,3,FALSE))/100)))/100,1)*100,0)</f>
        <v>4570100</v>
      </c>
      <c r="CF61" s="66">
        <f>IFERROR(MROUND((CE61+(CE61*(IF(Grunnbeløpstabell!$G$1&lt;&gt;"Egendefinert årlig prisstigning",ATF!$S$13,VLOOKUP($CF$1,Grunnbeløpstabell!$A$2:$L$128,3,FALSE))/100)))/100,1)*100,0)</f>
        <v>4715000</v>
      </c>
      <c r="CG61" s="66">
        <f>IFERROR(MROUND((CF61+(CF61*(IF(Grunnbeløpstabell!$G$1&lt;&gt;"Egendefinert årlig prisstigning",ATF!$S$13,VLOOKUP($CG$1,Grunnbeløpstabell!$A$2:$L$128,3,FALSE))/100)))/100,1)*100,0)</f>
        <v>4864500</v>
      </c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</row>
    <row r="62" spans="1:147">
      <c r="A62" s="159">
        <v>79</v>
      </c>
      <c r="B62" s="161" t="s">
        <v>237</v>
      </c>
      <c r="C62" s="161" t="s">
        <v>237</v>
      </c>
      <c r="D62" s="161" t="s">
        <v>237</v>
      </c>
      <c r="E62" s="161" t="s">
        <v>237</v>
      </c>
      <c r="F62" s="160">
        <v>602200</v>
      </c>
      <c r="G62" s="215">
        <v>615400</v>
      </c>
      <c r="H62" s="160">
        <v>615400</v>
      </c>
      <c r="I62" s="215">
        <v>628300</v>
      </c>
      <c r="J62" s="160">
        <v>628300</v>
      </c>
      <c r="K62" s="215">
        <v>644800</v>
      </c>
      <c r="L62" s="160">
        <v>653000</v>
      </c>
      <c r="M62" s="215">
        <v>683400</v>
      </c>
      <c r="N62" s="160">
        <v>688000</v>
      </c>
      <c r="O62" s="215">
        <v>702500</v>
      </c>
      <c r="P62" s="160">
        <v>714600</v>
      </c>
      <c r="Q62" s="215">
        <v>733900</v>
      </c>
      <c r="R62" s="160">
        <v>741800</v>
      </c>
      <c r="S62" s="215">
        <v>756500</v>
      </c>
      <c r="T62" s="160">
        <v>757900</v>
      </c>
      <c r="U62" s="215">
        <v>766600</v>
      </c>
      <c r="V62" s="160">
        <v>769100</v>
      </c>
      <c r="W62" s="215">
        <v>778700</v>
      </c>
      <c r="X62" s="160">
        <v>789200</v>
      </c>
      <c r="Y62" s="215">
        <v>792700</v>
      </c>
      <c r="Z62" s="160">
        <v>801300</v>
      </c>
      <c r="AA62" s="215">
        <v>814900</v>
      </c>
      <c r="AB62" s="160">
        <v>845900</v>
      </c>
      <c r="AC62" s="66">
        <f>IFERROR(MROUND((AB62+(AB62*(IF(Grunnbeløpstabell!$G$1&lt;&gt;"Egendefinert årlig prisstigning",ATF!$S$13,VLOOKUP($AC$1,Grunnbeløpstabell!$A$2:$L$128,3,FALSE))/100)))/100,1)*100,0)</f>
        <v>872700</v>
      </c>
      <c r="AD62" s="66">
        <f>IFERROR(MROUND((AC62+(AC62*(IF(Grunnbeløpstabell!$G$1&lt;&gt;"Egendefinert årlig prisstigning",ATF!$S$13,VLOOKUP($AD$1,Grunnbeløpstabell!$A$2:$L$128,3,FALSE))/100)))/100,1)*100,0)</f>
        <v>900400</v>
      </c>
      <c r="AE62" s="66">
        <f>IFERROR(MROUND((AD62+(AD62*(IF(Grunnbeløpstabell!$G$1&lt;&gt;"Egendefinert årlig prisstigning",ATF!$S$13,VLOOKUP($AE$1,Grunnbeløpstabell!$A$2:$L$128,3,FALSE))/100)))/100,1)*100,0)</f>
        <v>928900</v>
      </c>
      <c r="AF62" s="66">
        <f>IFERROR(MROUND((AE62+(AE62*(IF(Grunnbeløpstabell!$G$1&lt;&gt;"Egendefinert årlig prisstigning",ATF!$S$13,VLOOKUP($AF$1,Grunnbeløpstabell!$A$2:$L$128,3,FALSE))/100)))/100,1)*100,0)</f>
        <v>958300</v>
      </c>
      <c r="AG62" s="66">
        <f>IFERROR(MROUND((AF62+(AF62*(IF(Grunnbeløpstabell!$G$1&lt;&gt;"Egendefinert årlig prisstigning",ATF!$S$13,VLOOKUP($AG$1,Grunnbeløpstabell!$A$2:$L$128,3,FALSE))/100)))/100,1)*100,0)</f>
        <v>988700</v>
      </c>
      <c r="AH62" s="66">
        <f>IFERROR(MROUND((AG62+(AG62*(IF(Grunnbeløpstabell!$G$1&lt;&gt;"Egendefinert årlig prisstigning",ATF!$S$13,VLOOKUP($AH$1,Grunnbeløpstabell!$A$2:$L$128,3,FALSE))/100)))/100,1)*100,0)</f>
        <v>1020000</v>
      </c>
      <c r="AI62" s="66">
        <f>IFERROR(MROUND((AH62+(AH62*(IF(Grunnbeløpstabell!$G$1&lt;&gt;"Egendefinert årlig prisstigning",ATF!$S$13,VLOOKUP($AI$1,Grunnbeløpstabell!$A$2:$L$128,3,FALSE))/100)))/100,1)*100,0)</f>
        <v>1052300</v>
      </c>
      <c r="AJ62" s="66">
        <f>IFERROR(MROUND((AI62+(AI62*(IF(Grunnbeløpstabell!$G$1&lt;&gt;"Egendefinert årlig prisstigning",ATF!$S$13,VLOOKUP($AJ$1,Grunnbeløpstabell!$A$2:$L$128,3,FALSE))/100)))/100,1)*100,0)</f>
        <v>1085700</v>
      </c>
      <c r="AK62" s="66">
        <f>IFERROR(MROUND((AJ62+(AJ62*(IF(Grunnbeløpstabell!$G$1&lt;&gt;"Egendefinert årlig prisstigning",ATF!$S$13,VLOOKUP($AK$1,Grunnbeløpstabell!$A$2:$L$128,3,FALSE))/100)))/100,1)*100,0)</f>
        <v>1120100</v>
      </c>
      <c r="AL62" s="66">
        <f>IFERROR(MROUND((AK62+(AK62*(IF(Grunnbeløpstabell!$G$1&lt;&gt;"Egendefinert årlig prisstigning",ATF!$S$13,VLOOKUP($AL$1,Grunnbeløpstabell!$A$2:$L$128,3,FALSE))/100)))/100,1)*100,0)</f>
        <v>1155600</v>
      </c>
      <c r="AM62" s="66">
        <f>IFERROR(MROUND((AL62+(AL62*(IF(Grunnbeløpstabell!$G$1&lt;&gt;"Egendefinert årlig prisstigning",ATF!$S$13,VLOOKUP($AM$1,Grunnbeløpstabell!$A$2:$L$128,3,FALSE))/100)))/100,1)*100,0)</f>
        <v>1192200</v>
      </c>
      <c r="AN62" s="66">
        <f>IFERROR(MROUND((AM62+(AM62*(IF(Grunnbeløpstabell!$G$1&lt;&gt;"Egendefinert årlig prisstigning",ATF!$S$13,VLOOKUP($AN$1,Grunnbeløpstabell!$A$2:$L$128,3,FALSE))/100)))/100,1)*100,0)</f>
        <v>1230000</v>
      </c>
      <c r="AO62" s="66">
        <f>IFERROR(MROUND((AN62+(AN62*(IF(Grunnbeløpstabell!$G$1&lt;&gt;"Egendefinert årlig prisstigning",ATF!$S$13,VLOOKUP($AO$1,Grunnbeløpstabell!$A$2:$L$128,3,FALSE))/100)))/100,1)*100,0)</f>
        <v>1269000</v>
      </c>
      <c r="AP62" s="66">
        <f>IFERROR(MROUND((AO62+(AO62*(IF(Grunnbeløpstabell!$G$1&lt;&gt;"Egendefinert årlig prisstigning",ATF!$S$13,VLOOKUP($AP$1,Grunnbeløpstabell!$A$2:$L$128,3,FALSE))/100)))/100,1)*100,0)</f>
        <v>1309200</v>
      </c>
      <c r="AQ62" s="66">
        <f>IFERROR(MROUND((AP62+(AP62*(IF(Grunnbeløpstabell!$G$1&lt;&gt;"Egendefinert årlig prisstigning",ATF!$S$13,VLOOKUP($AQ$1,Grunnbeløpstabell!$A$2:$L$128,3,FALSE))/100)))/100,1)*100,0)</f>
        <v>1350700</v>
      </c>
      <c r="AR62" s="66">
        <f>IFERROR(MROUND((AQ62+(AQ62*(IF(Grunnbeløpstabell!$G$1&lt;&gt;"Egendefinert årlig prisstigning",ATF!$S$13,VLOOKUP($AR$1,Grunnbeløpstabell!$A$2:$L$128,3,FALSE))/100)))/100,1)*100,0)</f>
        <v>1393500</v>
      </c>
      <c r="AS62" s="66">
        <f>IFERROR(MROUND((AR62+(AR62*(IF(Grunnbeløpstabell!$G$1&lt;&gt;"Egendefinert årlig prisstigning",ATF!$S$13,VLOOKUP($AS$1,Grunnbeløpstabell!$A$2:$L$128,3,FALSE))/100)))/100,1)*100,0)</f>
        <v>1437700</v>
      </c>
      <c r="AT62" s="66">
        <f>IFERROR(MROUND((AS62+(AS62*(IF(Grunnbeløpstabell!$G$1&lt;&gt;"Egendefinert årlig prisstigning",ATF!$S$13,VLOOKUP($AT$1,Grunnbeløpstabell!$A$2:$L$128,3,FALSE))/100)))/100,1)*100,0)</f>
        <v>1483300</v>
      </c>
      <c r="AU62" s="66">
        <f>IFERROR(MROUND((AT62+(AT62*(IF(Grunnbeløpstabell!$G$1&lt;&gt;"Egendefinert årlig prisstigning",ATF!$S$13,VLOOKUP($AU$1,Grunnbeløpstabell!$A$2:$L$128,3,FALSE))/100)))/100,1)*100,0)</f>
        <v>1530300</v>
      </c>
      <c r="AV62" s="66">
        <f>IFERROR(MROUND((AU62+(AU62*(IF(Grunnbeløpstabell!$G$1&lt;&gt;"Egendefinert årlig prisstigning",ATF!$S$13,VLOOKUP($AV$1,Grunnbeløpstabell!$A$2:$L$128,3,FALSE))/100)))/100,1)*100,0)</f>
        <v>1578800</v>
      </c>
      <c r="AW62" s="66">
        <f>IFERROR(MROUND((AV62+(AV62*(IF(Grunnbeløpstabell!$G$1&lt;&gt;"Egendefinert årlig prisstigning",ATF!$S$13,VLOOKUP($AW$1,Grunnbeløpstabell!$A$2:$L$128,3,FALSE))/100)))/100,1)*100,0)</f>
        <v>1628800</v>
      </c>
      <c r="AX62" s="66">
        <f>IFERROR(MROUND((AW62+(AW62*(IF(Grunnbeløpstabell!$G$1&lt;&gt;"Egendefinert årlig prisstigning",ATF!$S$13,VLOOKUP($AX$1,Grunnbeløpstabell!$A$2:$L$128,3,FALSE))/100)))/100,1)*100,0)</f>
        <v>1680400</v>
      </c>
      <c r="AY62" s="66">
        <f>IFERROR(MROUND((AX62+(AX62*(IF(Grunnbeløpstabell!$G$1&lt;&gt;"Egendefinert årlig prisstigning",ATF!$S$13,VLOOKUP($AY$1,Grunnbeløpstabell!$A$2:$L$128,3,FALSE))/100)))/100,1)*100,0)</f>
        <v>1733700</v>
      </c>
      <c r="AZ62" s="66">
        <f>IFERROR(MROUND((AY62+(AY62*(IF(Grunnbeløpstabell!$G$1&lt;&gt;"Egendefinert årlig prisstigning",ATF!$S$13,VLOOKUP($AZ$1,Grunnbeløpstabell!$A$2:$L$128,3,FALSE))/100)))/100,1)*100,0)</f>
        <v>1788700</v>
      </c>
      <c r="BA62" s="66">
        <f>IFERROR(MROUND((AZ62+(AZ62*(IF(Grunnbeløpstabell!$G$1&lt;&gt;"Egendefinert årlig prisstigning",ATF!$S$13,VLOOKUP($BA$1,Grunnbeløpstabell!$A$2:$L$128,3,FALSE))/100)))/100,1)*100,0)</f>
        <v>1845400</v>
      </c>
      <c r="BB62" s="66">
        <f>IFERROR(MROUND((BA62+(BA62*(IF(Grunnbeløpstabell!$G$1&lt;&gt;"Egendefinert årlig prisstigning",ATF!$S$13,VLOOKUP($BB$1,Grunnbeløpstabell!$A$2:$L$128,3,FALSE))/100)))/100,1)*100,0)</f>
        <v>1903900</v>
      </c>
      <c r="BC62" s="66">
        <f>IFERROR(MROUND((BB62+(BB62*(IF(Grunnbeløpstabell!$G$1&lt;&gt;"Egendefinert årlig prisstigning",ATF!$S$13,VLOOKUP($BC$1,Grunnbeløpstabell!$A$2:$L$128,3,FALSE))/100)))/100,1)*100,0)</f>
        <v>1964300</v>
      </c>
      <c r="BD62" s="66">
        <f>IFERROR(MROUND((BC62+(BC62*(IF(Grunnbeløpstabell!$G$1&lt;&gt;"Egendefinert årlig prisstigning",ATF!$S$13,VLOOKUP($BD$1,Grunnbeløpstabell!$A$2:$L$128,3,FALSE))/100)))/100,1)*100,0)</f>
        <v>2026600</v>
      </c>
      <c r="BE62" s="66">
        <f>IFERROR(MROUND((BD62+(BD62*(IF(Grunnbeløpstabell!$G$1&lt;&gt;"Egendefinert årlig prisstigning",ATF!$S$13,VLOOKUP($BE$1,Grunnbeløpstabell!$A$2:$L$128,3,FALSE))/100)))/100,1)*100,0)</f>
        <v>2090800</v>
      </c>
      <c r="BF62" s="66">
        <f>IFERROR(MROUND((BE62+(BE62*(IF(Grunnbeløpstabell!$G$1&lt;&gt;"Egendefinert årlig prisstigning",ATF!$S$13,VLOOKUP($BF$1,Grunnbeløpstabell!$A$2:$L$128,3,FALSE))/100)))/100,1)*100,0)</f>
        <v>2157100</v>
      </c>
      <c r="BG62" s="66">
        <f>IFERROR(MROUND((BF62+(BF62*(IF(Grunnbeløpstabell!$G$1&lt;&gt;"Egendefinert årlig prisstigning",ATF!$S$13,VLOOKUP($BG$1,Grunnbeløpstabell!$A$2:$L$128,3,FALSE))/100)))/100,1)*100,0)</f>
        <v>2225500</v>
      </c>
      <c r="BH62" s="66">
        <f>IFERROR(MROUND((BG62+(BG62*(IF(Grunnbeløpstabell!$G$1&lt;&gt;"Egendefinert årlig prisstigning",ATF!$S$13,VLOOKUP($BH$1,Grunnbeløpstabell!$A$2:$L$128,3,FALSE))/100)))/100,1)*100,0)</f>
        <v>2296000</v>
      </c>
      <c r="BI62" s="66">
        <f>IFERROR(MROUND((BH62+(BH62*(IF(Grunnbeløpstabell!$G$1&lt;&gt;"Egendefinert årlig prisstigning",ATF!$S$13,VLOOKUP($BI$1,Grunnbeløpstabell!$A$2:$L$128,3,FALSE))/100)))/100,1)*100,0)</f>
        <v>2368800</v>
      </c>
      <c r="BJ62" s="66">
        <f>IFERROR(MROUND((BI62+(BI62*(IF(Grunnbeløpstabell!$G$1&lt;&gt;"Egendefinert årlig prisstigning",ATF!$S$13,VLOOKUP($BJ$1,Grunnbeløpstabell!$A$2:$L$128,3,FALSE))/100)))/100,1)*100,0)</f>
        <v>2443900</v>
      </c>
      <c r="BK62" s="66">
        <f>IFERROR(MROUND((BJ62+(BJ62*(IF(Grunnbeløpstabell!$G$1&lt;&gt;"Egendefinert årlig prisstigning",ATF!$S$13,VLOOKUP($BK$1,Grunnbeløpstabell!$A$2:$L$128,3,FALSE))/100)))/100,1)*100,0)</f>
        <v>2521400</v>
      </c>
      <c r="BL62" s="66">
        <f>IFERROR(MROUND((BK62+(BK62*(IF(Grunnbeløpstabell!$G$1&lt;&gt;"Egendefinert årlig prisstigning",ATF!$S$13,VLOOKUP($BL$1,Grunnbeløpstabell!$A$2:$L$128,3,FALSE))/100)))/100,1)*100,0)</f>
        <v>2601300</v>
      </c>
      <c r="BM62" s="66">
        <f>IFERROR(MROUND((BL62+(BL62*(IF(Grunnbeløpstabell!$G$1&lt;&gt;"Egendefinert årlig prisstigning",ATF!$S$13,VLOOKUP($BM$1,Grunnbeløpstabell!$A$2:$L$128,3,FALSE))/100)))/100,1)*100,0)</f>
        <v>2683800</v>
      </c>
      <c r="BN62" s="66">
        <f>IFERROR(MROUND((BM62+(BM62*(IF(Grunnbeløpstabell!$G$1&lt;&gt;"Egendefinert årlig prisstigning",ATF!$S$13,VLOOKUP($BN$1,Grunnbeløpstabell!$A$2:$L$128,3,FALSE))/100)))/100,1)*100,0)</f>
        <v>2768900</v>
      </c>
      <c r="BO62" s="66">
        <f>IFERROR(MROUND((BN62+(BN62*(IF(Grunnbeløpstabell!$G$1&lt;&gt;"Egendefinert årlig prisstigning",ATF!$S$13,VLOOKUP($BO$1,Grunnbeløpstabell!$A$2:$L$128,3,FALSE))/100)))/100,1)*100,0)</f>
        <v>2856700</v>
      </c>
      <c r="BP62" s="66">
        <f>IFERROR(MROUND((BO62+(BO62*(IF(Grunnbeløpstabell!$G$1&lt;&gt;"Egendefinert årlig prisstigning",ATF!$S$13,VLOOKUP($BP$1,Grunnbeløpstabell!$A$2:$L$128,3,FALSE))/100)))/100,1)*100,0)</f>
        <v>2947300</v>
      </c>
      <c r="BQ62" s="66">
        <f>IFERROR(MROUND((BP62+(BP62*(IF(Grunnbeløpstabell!$G$1&lt;&gt;"Egendefinert årlig prisstigning",ATF!$S$13,VLOOKUP($BQ$1,Grunnbeløpstabell!$A$2:$L$128,3,FALSE))/100)))/100,1)*100,0)</f>
        <v>3040700</v>
      </c>
      <c r="BR62" s="66">
        <f>IFERROR(MROUND((BQ62+(BQ62*(IF(Grunnbeløpstabell!$G$1&lt;&gt;"Egendefinert årlig prisstigning",ATF!$S$13,VLOOKUP($BR$1,Grunnbeløpstabell!$A$2:$L$128,3,FALSE))/100)))/100,1)*100,0)</f>
        <v>3137100</v>
      </c>
      <c r="BS62" s="66">
        <f>IFERROR(MROUND((BR62+(BR62*(IF(Grunnbeløpstabell!$G$1&lt;&gt;"Egendefinert årlig prisstigning",ATF!$S$13,VLOOKUP($BS$1,Grunnbeløpstabell!$A$2:$L$128,3,FALSE))/100)))/100,1)*100,0)</f>
        <v>3236500</v>
      </c>
      <c r="BT62" s="66">
        <f>IFERROR(MROUND((BS62+(BS62*(IF(Grunnbeløpstabell!$G$1&lt;&gt;"Egendefinert årlig prisstigning",ATF!$S$13,VLOOKUP($BT$1,Grunnbeløpstabell!$A$2:$L$128,3,FALSE))/100)))/100,1)*100,0)</f>
        <v>3339100</v>
      </c>
      <c r="BU62" s="66">
        <f>IFERROR(MROUND((BT62+(BT62*(IF(Grunnbeløpstabell!$G$1&lt;&gt;"Egendefinert årlig prisstigning",ATF!$S$13,VLOOKUP($BU$1,Grunnbeløpstabell!$A$2:$L$128,3,FALSE))/100)))/100,1)*100,0)</f>
        <v>3444900</v>
      </c>
      <c r="BV62" s="66">
        <f>IFERROR(MROUND((BU62+(BU62*(IF(Grunnbeløpstabell!$G$1&lt;&gt;"Egendefinert årlig prisstigning",ATF!$S$13,VLOOKUP($BV$1,Grunnbeløpstabell!$A$2:$L$128,3,FALSE))/100)))/100,1)*100,0)</f>
        <v>3554100</v>
      </c>
      <c r="BW62" s="66">
        <f>IFERROR(MROUND((BV62+(BV62*(IF(Grunnbeløpstabell!$G$1&lt;&gt;"Egendefinert årlig prisstigning",ATF!$S$13,VLOOKUP($BW$1,Grunnbeløpstabell!$A$2:$L$128,3,FALSE))/100)))/100,1)*100,0)</f>
        <v>3666800</v>
      </c>
      <c r="BX62" s="66">
        <f>IFERROR(MROUND((BW62+(BW62*(IF(Grunnbeløpstabell!$G$1&lt;&gt;"Egendefinert årlig prisstigning",ATF!$S$13,VLOOKUP($BX$1,Grunnbeløpstabell!$A$2:$L$128,3,FALSE))/100)))/100,1)*100,0)</f>
        <v>3783000</v>
      </c>
      <c r="BY62" s="66">
        <f>IFERROR(MROUND((BX62+(BX62*(IF(Grunnbeløpstabell!$G$1&lt;&gt;"Egendefinert årlig prisstigning",ATF!$S$13,VLOOKUP($BY$1,Grunnbeløpstabell!$A$2:$L$128,3,FALSE))/100)))/100,1)*100,0)</f>
        <v>3902900</v>
      </c>
      <c r="BZ62" s="66">
        <f>IFERROR(MROUND((BY62+(BY62*(IF(Grunnbeløpstabell!$G$1&lt;&gt;"Egendefinert årlig prisstigning",ATF!$S$13,VLOOKUP($BZ$1,Grunnbeløpstabell!$A$2:$L$128,3,FALSE))/100)))/100,1)*100,0)</f>
        <v>4026600</v>
      </c>
      <c r="CA62" s="66">
        <f>IFERROR(MROUND((BZ62+(BZ62*(IF(Grunnbeløpstabell!$G$1&lt;&gt;"Egendefinert årlig prisstigning",ATF!$S$13,VLOOKUP($CA$1,Grunnbeløpstabell!$A$2:$L$128,3,FALSE))/100)))/100,1)*100,0)</f>
        <v>4154200</v>
      </c>
      <c r="CB62" s="66">
        <f>IFERROR(MROUND((CA62+(CA62*(IF(Grunnbeløpstabell!$G$1&lt;&gt;"Egendefinert årlig prisstigning",ATF!$S$13,VLOOKUP($CB$1,Grunnbeløpstabell!$A$2:$L$128,3,FALSE))/100)))/100,1)*100,0)</f>
        <v>4285900</v>
      </c>
      <c r="CC62" s="66">
        <f>IFERROR(MROUND((CB62+(CB62*(IF(Grunnbeløpstabell!$G$1&lt;&gt;"Egendefinert årlig prisstigning",ATF!$S$13,VLOOKUP($CC$1,Grunnbeløpstabell!$A$2:$L$128,3,FALSE))/100)))/100,1)*100,0)</f>
        <v>4421800</v>
      </c>
      <c r="CD62" s="66">
        <f>IFERROR(MROUND((CC62+(CC62*(IF(Grunnbeløpstabell!$G$1&lt;&gt;"Egendefinert årlig prisstigning",ATF!$S$13,VLOOKUP($CD$1,Grunnbeløpstabell!$A$2:$L$128,3,FALSE))/100)))/100,1)*100,0)</f>
        <v>4562000</v>
      </c>
      <c r="CE62" s="66">
        <f>IFERROR(MROUND((CD62+(CD62*(IF(Grunnbeløpstabell!$G$1&lt;&gt;"Egendefinert årlig prisstigning",ATF!$S$13,VLOOKUP($CE$1,Grunnbeløpstabell!$A$2:$L$128,3,FALSE))/100)))/100,1)*100,0)</f>
        <v>4706600</v>
      </c>
      <c r="CF62" s="66">
        <f>IFERROR(MROUND((CE62+(CE62*(IF(Grunnbeløpstabell!$G$1&lt;&gt;"Egendefinert årlig prisstigning",ATF!$S$13,VLOOKUP($CF$1,Grunnbeløpstabell!$A$2:$L$128,3,FALSE))/100)))/100,1)*100,0)</f>
        <v>4855800</v>
      </c>
      <c r="CG62" s="66">
        <f>IFERROR(MROUND((CF62+(CF62*(IF(Grunnbeløpstabell!$G$1&lt;&gt;"Egendefinert årlig prisstigning",ATF!$S$13,VLOOKUP($CG$1,Grunnbeløpstabell!$A$2:$L$128,3,FALSE))/100)))/100,1)*100,0)</f>
        <v>5009700</v>
      </c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</row>
    <row r="63" spans="1:147">
      <c r="A63" s="159">
        <v>80</v>
      </c>
      <c r="B63" s="161" t="s">
        <v>237</v>
      </c>
      <c r="C63" s="161" t="s">
        <v>237</v>
      </c>
      <c r="D63" s="161" t="s">
        <v>237</v>
      </c>
      <c r="E63" s="161" t="s">
        <v>237</v>
      </c>
      <c r="F63" s="161" t="s">
        <v>237</v>
      </c>
      <c r="G63" s="215">
        <v>635400</v>
      </c>
      <c r="H63" s="160">
        <v>635400</v>
      </c>
      <c r="I63" s="215">
        <v>648300</v>
      </c>
      <c r="J63" s="160">
        <v>648300</v>
      </c>
      <c r="K63" s="215">
        <v>664800</v>
      </c>
      <c r="L63" s="160">
        <v>673000</v>
      </c>
      <c r="M63" s="215">
        <v>704300</v>
      </c>
      <c r="N63" s="160">
        <v>709100</v>
      </c>
      <c r="O63" s="215">
        <v>724000</v>
      </c>
      <c r="P63" s="160">
        <v>736500</v>
      </c>
      <c r="Q63" s="215">
        <v>756400</v>
      </c>
      <c r="R63" s="160">
        <v>764500</v>
      </c>
      <c r="S63" s="215">
        <v>779600</v>
      </c>
      <c r="T63" s="160">
        <v>781100</v>
      </c>
      <c r="U63" s="215">
        <v>790100</v>
      </c>
      <c r="V63" s="160">
        <v>792700</v>
      </c>
      <c r="W63" s="215">
        <v>802600</v>
      </c>
      <c r="X63" s="160">
        <v>813400</v>
      </c>
      <c r="Y63" s="215">
        <v>817000</v>
      </c>
      <c r="Z63" s="160">
        <v>825900</v>
      </c>
      <c r="AA63" s="215">
        <v>839900</v>
      </c>
      <c r="AB63" s="160">
        <v>870900</v>
      </c>
      <c r="AC63" s="66">
        <f>IFERROR(MROUND((AB63+(AB63*(IF(Grunnbeløpstabell!$G$1&lt;&gt;"Egendefinert årlig prisstigning",ATF!$S$13,VLOOKUP($AC$1,Grunnbeløpstabell!$A$2:$L$128,3,FALSE))/100)))/100,1)*100,0)</f>
        <v>898500</v>
      </c>
      <c r="AD63" s="66">
        <f>IFERROR(MROUND((AC63+(AC63*(IF(Grunnbeløpstabell!$G$1&lt;&gt;"Egendefinert årlig prisstigning",ATF!$S$13,VLOOKUP($AD$1,Grunnbeløpstabell!$A$2:$L$128,3,FALSE))/100)))/100,1)*100,0)</f>
        <v>927000</v>
      </c>
      <c r="AE63" s="66">
        <f>IFERROR(MROUND((AD63+(AD63*(IF(Grunnbeløpstabell!$G$1&lt;&gt;"Egendefinert årlig prisstigning",ATF!$S$13,VLOOKUP($AE$1,Grunnbeløpstabell!$A$2:$L$128,3,FALSE))/100)))/100,1)*100,0)</f>
        <v>956400</v>
      </c>
      <c r="AF63" s="66">
        <f>IFERROR(MROUND((AE63+(AE63*(IF(Grunnbeløpstabell!$G$1&lt;&gt;"Egendefinert årlig prisstigning",ATF!$S$13,VLOOKUP($AF$1,Grunnbeløpstabell!$A$2:$L$128,3,FALSE))/100)))/100,1)*100,0)</f>
        <v>986700</v>
      </c>
      <c r="AG63" s="66">
        <f>IFERROR(MROUND((AF63+(AF63*(IF(Grunnbeløpstabell!$G$1&lt;&gt;"Egendefinert årlig prisstigning",ATF!$S$13,VLOOKUP($AG$1,Grunnbeløpstabell!$A$2:$L$128,3,FALSE))/100)))/100,1)*100,0)</f>
        <v>1018000</v>
      </c>
      <c r="AH63" s="66">
        <f>IFERROR(MROUND((AG63+(AG63*(IF(Grunnbeløpstabell!$G$1&lt;&gt;"Egendefinert årlig prisstigning",ATF!$S$13,VLOOKUP($AH$1,Grunnbeløpstabell!$A$2:$L$128,3,FALSE))/100)))/100,1)*100,0)</f>
        <v>1050300</v>
      </c>
      <c r="AI63" s="66">
        <f>IFERROR(MROUND((AH63+(AH63*(IF(Grunnbeløpstabell!$G$1&lt;&gt;"Egendefinert årlig prisstigning",ATF!$S$13,VLOOKUP($AI$1,Grunnbeløpstabell!$A$2:$L$128,3,FALSE))/100)))/100,1)*100,0)</f>
        <v>1083600</v>
      </c>
      <c r="AJ63" s="66">
        <f>IFERROR(MROUND((AI63+(AI63*(IF(Grunnbeløpstabell!$G$1&lt;&gt;"Egendefinert årlig prisstigning",ATF!$S$13,VLOOKUP($AJ$1,Grunnbeløpstabell!$A$2:$L$128,3,FALSE))/100)))/100,1)*100,0)</f>
        <v>1118000</v>
      </c>
      <c r="AK63" s="66">
        <f>IFERROR(MROUND((AJ63+(AJ63*(IF(Grunnbeløpstabell!$G$1&lt;&gt;"Egendefinert årlig prisstigning",ATF!$S$13,VLOOKUP($AK$1,Grunnbeløpstabell!$A$2:$L$128,3,FALSE))/100)))/100,1)*100,0)</f>
        <v>1153400</v>
      </c>
      <c r="AL63" s="66">
        <f>IFERROR(MROUND((AK63+(AK63*(IF(Grunnbeløpstabell!$G$1&lt;&gt;"Egendefinert årlig prisstigning",ATF!$S$13,VLOOKUP($AL$1,Grunnbeløpstabell!$A$2:$L$128,3,FALSE))/100)))/100,1)*100,0)</f>
        <v>1190000</v>
      </c>
      <c r="AM63" s="66">
        <f>IFERROR(MROUND((AL63+(AL63*(IF(Grunnbeløpstabell!$G$1&lt;&gt;"Egendefinert årlig prisstigning",ATF!$S$13,VLOOKUP($AM$1,Grunnbeløpstabell!$A$2:$L$128,3,FALSE))/100)))/100,1)*100,0)</f>
        <v>1227700</v>
      </c>
      <c r="AN63" s="66">
        <f>IFERROR(MROUND((AM63+(AM63*(IF(Grunnbeløpstabell!$G$1&lt;&gt;"Egendefinert årlig prisstigning",ATF!$S$13,VLOOKUP($AN$1,Grunnbeløpstabell!$A$2:$L$128,3,FALSE))/100)))/100,1)*100,0)</f>
        <v>1266600</v>
      </c>
      <c r="AO63" s="66">
        <f>IFERROR(MROUND((AN63+(AN63*(IF(Grunnbeløpstabell!$G$1&lt;&gt;"Egendefinert årlig prisstigning",ATF!$S$13,VLOOKUP($AO$1,Grunnbeløpstabell!$A$2:$L$128,3,FALSE))/100)))/100,1)*100,0)</f>
        <v>1306800</v>
      </c>
      <c r="AP63" s="66">
        <f>IFERROR(MROUND((AO63+(AO63*(IF(Grunnbeløpstabell!$G$1&lt;&gt;"Egendefinert årlig prisstigning",ATF!$S$13,VLOOKUP($AP$1,Grunnbeløpstabell!$A$2:$L$128,3,FALSE))/100)))/100,1)*100,0)</f>
        <v>1348200</v>
      </c>
      <c r="AQ63" s="66">
        <f>IFERROR(MROUND((AP63+(AP63*(IF(Grunnbeløpstabell!$G$1&lt;&gt;"Egendefinert årlig prisstigning",ATF!$S$13,VLOOKUP($AQ$1,Grunnbeløpstabell!$A$2:$L$128,3,FALSE))/100)))/100,1)*100,0)</f>
        <v>1390900</v>
      </c>
      <c r="AR63" s="66">
        <f>IFERROR(MROUND((AQ63+(AQ63*(IF(Grunnbeløpstabell!$G$1&lt;&gt;"Egendefinert årlig prisstigning",ATF!$S$13,VLOOKUP($AR$1,Grunnbeløpstabell!$A$2:$L$128,3,FALSE))/100)))/100,1)*100,0)</f>
        <v>1435000</v>
      </c>
      <c r="AS63" s="66">
        <f>IFERROR(MROUND((AR63+(AR63*(IF(Grunnbeløpstabell!$G$1&lt;&gt;"Egendefinert årlig prisstigning",ATF!$S$13,VLOOKUP($AS$1,Grunnbeløpstabell!$A$2:$L$128,3,FALSE))/100)))/100,1)*100,0)</f>
        <v>1480500</v>
      </c>
      <c r="AT63" s="66">
        <f>IFERROR(MROUND((AS63+(AS63*(IF(Grunnbeløpstabell!$G$1&lt;&gt;"Egendefinert årlig prisstigning",ATF!$S$13,VLOOKUP($AT$1,Grunnbeløpstabell!$A$2:$L$128,3,FALSE))/100)))/100,1)*100,0)</f>
        <v>1527400</v>
      </c>
      <c r="AU63" s="66">
        <f>IFERROR(MROUND((AT63+(AT63*(IF(Grunnbeløpstabell!$G$1&lt;&gt;"Egendefinert årlig prisstigning",ATF!$S$13,VLOOKUP($AU$1,Grunnbeløpstabell!$A$2:$L$128,3,FALSE))/100)))/100,1)*100,0)</f>
        <v>1575800</v>
      </c>
      <c r="AV63" s="66">
        <f>IFERROR(MROUND((AU63+(AU63*(IF(Grunnbeløpstabell!$G$1&lt;&gt;"Egendefinert årlig prisstigning",ATF!$S$13,VLOOKUP($AV$1,Grunnbeløpstabell!$A$2:$L$128,3,FALSE))/100)))/100,1)*100,0)</f>
        <v>1625800</v>
      </c>
      <c r="AW63" s="66">
        <f>IFERROR(MROUND((AV63+(AV63*(IF(Grunnbeløpstabell!$G$1&lt;&gt;"Egendefinert årlig prisstigning",ATF!$S$13,VLOOKUP($AW$1,Grunnbeløpstabell!$A$2:$L$128,3,FALSE))/100)))/100,1)*100,0)</f>
        <v>1677300</v>
      </c>
      <c r="AX63" s="66">
        <f>IFERROR(MROUND((AW63+(AW63*(IF(Grunnbeløpstabell!$G$1&lt;&gt;"Egendefinert årlig prisstigning",ATF!$S$13,VLOOKUP($AX$1,Grunnbeløpstabell!$A$2:$L$128,3,FALSE))/100)))/100,1)*100,0)</f>
        <v>1730500</v>
      </c>
      <c r="AY63" s="66">
        <f>IFERROR(MROUND((AX63+(AX63*(IF(Grunnbeløpstabell!$G$1&lt;&gt;"Egendefinert årlig prisstigning",ATF!$S$13,VLOOKUP($AY$1,Grunnbeløpstabell!$A$2:$L$128,3,FALSE))/100)))/100,1)*100,0)</f>
        <v>1785400</v>
      </c>
      <c r="AZ63" s="66">
        <f>IFERROR(MROUND((AY63+(AY63*(IF(Grunnbeløpstabell!$G$1&lt;&gt;"Egendefinert årlig prisstigning",ATF!$S$13,VLOOKUP($AZ$1,Grunnbeløpstabell!$A$2:$L$128,3,FALSE))/100)))/100,1)*100,0)</f>
        <v>1842000</v>
      </c>
      <c r="BA63" s="66">
        <f>IFERROR(MROUND((AZ63+(AZ63*(IF(Grunnbeløpstabell!$G$1&lt;&gt;"Egendefinert årlig prisstigning",ATF!$S$13,VLOOKUP($BA$1,Grunnbeløpstabell!$A$2:$L$128,3,FALSE))/100)))/100,1)*100,0)</f>
        <v>1900400</v>
      </c>
      <c r="BB63" s="66">
        <f>IFERROR(MROUND((BA63+(BA63*(IF(Grunnbeløpstabell!$G$1&lt;&gt;"Egendefinert årlig prisstigning",ATF!$S$13,VLOOKUP($BB$1,Grunnbeløpstabell!$A$2:$L$128,3,FALSE))/100)))/100,1)*100,0)</f>
        <v>1960600</v>
      </c>
      <c r="BC63" s="66">
        <f>IFERROR(MROUND((BB63+(BB63*(IF(Grunnbeløpstabell!$G$1&lt;&gt;"Egendefinert årlig prisstigning",ATF!$S$13,VLOOKUP($BC$1,Grunnbeløpstabell!$A$2:$L$128,3,FALSE))/100)))/100,1)*100,0)</f>
        <v>2022800</v>
      </c>
      <c r="BD63" s="66">
        <f>IFERROR(MROUND((BC63+(BC63*(IF(Grunnbeløpstabell!$G$1&lt;&gt;"Egendefinert årlig prisstigning",ATF!$S$13,VLOOKUP($BD$1,Grunnbeløpstabell!$A$2:$L$128,3,FALSE))/100)))/100,1)*100,0)</f>
        <v>2086900</v>
      </c>
      <c r="BE63" s="66">
        <f>IFERROR(MROUND((BD63+(BD63*(IF(Grunnbeløpstabell!$G$1&lt;&gt;"Egendefinert årlig prisstigning",ATF!$S$13,VLOOKUP($BE$1,Grunnbeløpstabell!$A$2:$L$128,3,FALSE))/100)))/100,1)*100,0)</f>
        <v>2153100</v>
      </c>
      <c r="BF63" s="66">
        <f>IFERROR(MROUND((BE63+(BE63*(IF(Grunnbeløpstabell!$G$1&lt;&gt;"Egendefinert årlig prisstigning",ATF!$S$13,VLOOKUP($BF$1,Grunnbeløpstabell!$A$2:$L$128,3,FALSE))/100)))/100,1)*100,0)</f>
        <v>2221400</v>
      </c>
      <c r="BG63" s="66">
        <f>IFERROR(MROUND((BF63+(BF63*(IF(Grunnbeløpstabell!$G$1&lt;&gt;"Egendefinert årlig prisstigning",ATF!$S$13,VLOOKUP($BG$1,Grunnbeløpstabell!$A$2:$L$128,3,FALSE))/100)))/100,1)*100,0)</f>
        <v>2291800</v>
      </c>
      <c r="BH63" s="66">
        <f>IFERROR(MROUND((BG63+(BG63*(IF(Grunnbeløpstabell!$G$1&lt;&gt;"Egendefinert årlig prisstigning",ATF!$S$13,VLOOKUP($BH$1,Grunnbeløpstabell!$A$2:$L$128,3,FALSE))/100)))/100,1)*100,0)</f>
        <v>2364500</v>
      </c>
      <c r="BI63" s="66">
        <f>IFERROR(MROUND((BH63+(BH63*(IF(Grunnbeløpstabell!$G$1&lt;&gt;"Egendefinert årlig prisstigning",ATF!$S$13,VLOOKUP($BI$1,Grunnbeløpstabell!$A$2:$L$128,3,FALSE))/100)))/100,1)*100,0)</f>
        <v>2439500</v>
      </c>
      <c r="BJ63" s="66">
        <f>IFERROR(MROUND((BI63+(BI63*(IF(Grunnbeløpstabell!$G$1&lt;&gt;"Egendefinert årlig prisstigning",ATF!$S$13,VLOOKUP($BJ$1,Grunnbeløpstabell!$A$2:$L$128,3,FALSE))/100)))/100,1)*100,0)</f>
        <v>2516800</v>
      </c>
      <c r="BK63" s="66">
        <f>IFERROR(MROUND((BJ63+(BJ63*(IF(Grunnbeløpstabell!$G$1&lt;&gt;"Egendefinert årlig prisstigning",ATF!$S$13,VLOOKUP($BK$1,Grunnbeløpstabell!$A$2:$L$128,3,FALSE))/100)))/100,1)*100,0)</f>
        <v>2596600</v>
      </c>
      <c r="BL63" s="66">
        <f>IFERROR(MROUND((BK63+(BK63*(IF(Grunnbeløpstabell!$G$1&lt;&gt;"Egendefinert årlig prisstigning",ATF!$S$13,VLOOKUP($BL$1,Grunnbeløpstabell!$A$2:$L$128,3,FALSE))/100)))/100,1)*100,0)</f>
        <v>2678900</v>
      </c>
      <c r="BM63" s="66">
        <f>IFERROR(MROUND((BL63+(BL63*(IF(Grunnbeløpstabell!$G$1&lt;&gt;"Egendefinert årlig prisstigning",ATF!$S$13,VLOOKUP($BM$1,Grunnbeløpstabell!$A$2:$L$128,3,FALSE))/100)))/100,1)*100,0)</f>
        <v>2763800</v>
      </c>
      <c r="BN63" s="66">
        <f>IFERROR(MROUND((BM63+(BM63*(IF(Grunnbeløpstabell!$G$1&lt;&gt;"Egendefinert årlig prisstigning",ATF!$S$13,VLOOKUP($BN$1,Grunnbeløpstabell!$A$2:$L$128,3,FALSE))/100)))/100,1)*100,0)</f>
        <v>2851400</v>
      </c>
      <c r="BO63" s="66">
        <f>IFERROR(MROUND((BN63+(BN63*(IF(Grunnbeløpstabell!$G$1&lt;&gt;"Egendefinert årlig prisstigning",ATF!$S$13,VLOOKUP($BO$1,Grunnbeløpstabell!$A$2:$L$128,3,FALSE))/100)))/100,1)*100,0)</f>
        <v>2941800</v>
      </c>
      <c r="BP63" s="66">
        <f>IFERROR(MROUND((BO63+(BO63*(IF(Grunnbeløpstabell!$G$1&lt;&gt;"Egendefinert årlig prisstigning",ATF!$S$13,VLOOKUP($BP$1,Grunnbeløpstabell!$A$2:$L$128,3,FALSE))/100)))/100,1)*100,0)</f>
        <v>3035100</v>
      </c>
      <c r="BQ63" s="66">
        <f>IFERROR(MROUND((BP63+(BP63*(IF(Grunnbeløpstabell!$G$1&lt;&gt;"Egendefinert årlig prisstigning",ATF!$S$13,VLOOKUP($BQ$1,Grunnbeløpstabell!$A$2:$L$128,3,FALSE))/100)))/100,1)*100,0)</f>
        <v>3131300</v>
      </c>
      <c r="BR63" s="66">
        <f>IFERROR(MROUND((BQ63+(BQ63*(IF(Grunnbeløpstabell!$G$1&lt;&gt;"Egendefinert årlig prisstigning",ATF!$S$13,VLOOKUP($BR$1,Grunnbeløpstabell!$A$2:$L$128,3,FALSE))/100)))/100,1)*100,0)</f>
        <v>3230600</v>
      </c>
      <c r="BS63" s="66">
        <f>IFERROR(MROUND((BR63+(BR63*(IF(Grunnbeløpstabell!$G$1&lt;&gt;"Egendefinert årlig prisstigning",ATF!$S$13,VLOOKUP($BS$1,Grunnbeløpstabell!$A$2:$L$128,3,FALSE))/100)))/100,1)*100,0)</f>
        <v>3333000</v>
      </c>
      <c r="BT63" s="66">
        <f>IFERROR(MROUND((BS63+(BS63*(IF(Grunnbeløpstabell!$G$1&lt;&gt;"Egendefinert årlig prisstigning",ATF!$S$13,VLOOKUP($BT$1,Grunnbeløpstabell!$A$2:$L$128,3,FALSE))/100)))/100,1)*100,0)</f>
        <v>3438700</v>
      </c>
      <c r="BU63" s="66">
        <f>IFERROR(MROUND((BT63+(BT63*(IF(Grunnbeløpstabell!$G$1&lt;&gt;"Egendefinert årlig prisstigning",ATF!$S$13,VLOOKUP($BU$1,Grunnbeløpstabell!$A$2:$L$128,3,FALSE))/100)))/100,1)*100,0)</f>
        <v>3547700</v>
      </c>
      <c r="BV63" s="66">
        <f>IFERROR(MROUND((BU63+(BU63*(IF(Grunnbeløpstabell!$G$1&lt;&gt;"Egendefinert årlig prisstigning",ATF!$S$13,VLOOKUP($BV$1,Grunnbeløpstabell!$A$2:$L$128,3,FALSE))/100)))/100,1)*100,0)</f>
        <v>3660200</v>
      </c>
      <c r="BW63" s="66">
        <f>IFERROR(MROUND((BV63+(BV63*(IF(Grunnbeløpstabell!$G$1&lt;&gt;"Egendefinert årlig prisstigning",ATF!$S$13,VLOOKUP($BW$1,Grunnbeløpstabell!$A$2:$L$128,3,FALSE))/100)))/100,1)*100,0)</f>
        <v>3776200</v>
      </c>
      <c r="BX63" s="66">
        <f>IFERROR(MROUND((BW63+(BW63*(IF(Grunnbeløpstabell!$G$1&lt;&gt;"Egendefinert årlig prisstigning",ATF!$S$13,VLOOKUP($BX$1,Grunnbeløpstabell!$A$2:$L$128,3,FALSE))/100)))/100,1)*100,0)</f>
        <v>3895900</v>
      </c>
      <c r="BY63" s="66">
        <f>IFERROR(MROUND((BX63+(BX63*(IF(Grunnbeløpstabell!$G$1&lt;&gt;"Egendefinert årlig prisstigning",ATF!$S$13,VLOOKUP($BY$1,Grunnbeløpstabell!$A$2:$L$128,3,FALSE))/100)))/100,1)*100,0)</f>
        <v>4019400</v>
      </c>
      <c r="BZ63" s="66">
        <f>IFERROR(MROUND((BY63+(BY63*(IF(Grunnbeløpstabell!$G$1&lt;&gt;"Egendefinert årlig prisstigning",ATF!$S$13,VLOOKUP($BZ$1,Grunnbeløpstabell!$A$2:$L$128,3,FALSE))/100)))/100,1)*100,0)</f>
        <v>4146800</v>
      </c>
      <c r="CA63" s="66">
        <f>IFERROR(MROUND((BZ63+(BZ63*(IF(Grunnbeløpstabell!$G$1&lt;&gt;"Egendefinert årlig prisstigning",ATF!$S$13,VLOOKUP($CA$1,Grunnbeløpstabell!$A$2:$L$128,3,FALSE))/100)))/100,1)*100,0)</f>
        <v>4278300</v>
      </c>
      <c r="CB63" s="66">
        <f>IFERROR(MROUND((CA63+(CA63*(IF(Grunnbeløpstabell!$G$1&lt;&gt;"Egendefinert årlig prisstigning",ATF!$S$13,VLOOKUP($CB$1,Grunnbeløpstabell!$A$2:$L$128,3,FALSE))/100)))/100,1)*100,0)</f>
        <v>4413900</v>
      </c>
      <c r="CC63" s="66">
        <f>IFERROR(MROUND((CB63+(CB63*(IF(Grunnbeløpstabell!$G$1&lt;&gt;"Egendefinert årlig prisstigning",ATF!$S$13,VLOOKUP($CC$1,Grunnbeløpstabell!$A$2:$L$128,3,FALSE))/100)))/100,1)*100,0)</f>
        <v>4553800</v>
      </c>
      <c r="CD63" s="66">
        <f>IFERROR(MROUND((CC63+(CC63*(IF(Grunnbeløpstabell!$G$1&lt;&gt;"Egendefinert årlig prisstigning",ATF!$S$13,VLOOKUP($CD$1,Grunnbeløpstabell!$A$2:$L$128,3,FALSE))/100)))/100,1)*100,0)</f>
        <v>4698200</v>
      </c>
      <c r="CE63" s="66">
        <f>IFERROR(MROUND((CD63+(CD63*(IF(Grunnbeløpstabell!$G$1&lt;&gt;"Egendefinert årlig prisstigning",ATF!$S$13,VLOOKUP($CE$1,Grunnbeløpstabell!$A$2:$L$128,3,FALSE))/100)))/100,1)*100,0)</f>
        <v>4847100</v>
      </c>
      <c r="CF63" s="66">
        <f>IFERROR(MROUND((CE63+(CE63*(IF(Grunnbeløpstabell!$G$1&lt;&gt;"Egendefinert årlig prisstigning",ATF!$S$13,VLOOKUP($CF$1,Grunnbeløpstabell!$A$2:$L$128,3,FALSE))/100)))/100,1)*100,0)</f>
        <v>5000800</v>
      </c>
      <c r="CG63" s="66">
        <f>IFERROR(MROUND((CF63+(CF63*(IF(Grunnbeløpstabell!$G$1&lt;&gt;"Egendefinert årlig prisstigning",ATF!$S$13,VLOOKUP($CG$1,Grunnbeløpstabell!$A$2:$L$128,3,FALSE))/100)))/100,1)*100,0)</f>
        <v>5159300</v>
      </c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</row>
    <row r="64" spans="1:147">
      <c r="A64" s="159">
        <v>81</v>
      </c>
      <c r="B64" s="161" t="s">
        <v>237</v>
      </c>
      <c r="C64" s="161" t="s">
        <v>237</v>
      </c>
      <c r="D64" s="161" t="s">
        <v>237</v>
      </c>
      <c r="E64" s="161" t="s">
        <v>237</v>
      </c>
      <c r="F64" s="161" t="s">
        <v>237</v>
      </c>
      <c r="G64" s="215">
        <v>655400</v>
      </c>
      <c r="H64" s="160">
        <v>655400</v>
      </c>
      <c r="I64" s="215">
        <v>668300</v>
      </c>
      <c r="J64" s="160">
        <v>668300</v>
      </c>
      <c r="K64" s="215">
        <v>684800</v>
      </c>
      <c r="L64" s="160">
        <v>693000</v>
      </c>
      <c r="M64" s="215">
        <v>725000</v>
      </c>
      <c r="N64" s="160">
        <v>729800</v>
      </c>
      <c r="O64" s="215">
        <v>745200</v>
      </c>
      <c r="P64" s="160">
        <v>758000</v>
      </c>
      <c r="Q64" s="215">
        <v>778500</v>
      </c>
      <c r="R64" s="160">
        <v>786800</v>
      </c>
      <c r="S64" s="215">
        <v>802400</v>
      </c>
      <c r="T64" s="160">
        <v>803900</v>
      </c>
      <c r="U64" s="215">
        <v>813100</v>
      </c>
      <c r="V64" s="160">
        <v>815800</v>
      </c>
      <c r="W64" s="215">
        <v>826000</v>
      </c>
      <c r="X64" s="160">
        <v>837200</v>
      </c>
      <c r="Y64" s="215">
        <v>840900</v>
      </c>
      <c r="Z64" s="160">
        <v>850000</v>
      </c>
      <c r="AA64" s="215">
        <v>864500</v>
      </c>
      <c r="AB64" s="160">
        <v>895500</v>
      </c>
      <c r="AC64" s="66">
        <f>IFERROR(MROUND((AB64+(AB64*(IF(Grunnbeløpstabell!$G$1&lt;&gt;"Egendefinert årlig prisstigning",ATF!$S$13,VLOOKUP($AC$1,Grunnbeløpstabell!$A$2:$L$128,3,FALSE))/100)))/100,1)*100,0)</f>
        <v>923900</v>
      </c>
      <c r="AD64" s="66">
        <f>IFERROR(MROUND((AC64+(AC64*(IF(Grunnbeløpstabell!$G$1&lt;&gt;"Egendefinert årlig prisstigning",ATF!$S$13,VLOOKUP($AD$1,Grunnbeløpstabell!$A$2:$L$128,3,FALSE))/100)))/100,1)*100,0)</f>
        <v>953200</v>
      </c>
      <c r="AE64" s="66">
        <f>IFERROR(MROUND((AD64+(AD64*(IF(Grunnbeløpstabell!$G$1&lt;&gt;"Egendefinert årlig prisstigning",ATF!$S$13,VLOOKUP($AE$1,Grunnbeløpstabell!$A$2:$L$128,3,FALSE))/100)))/100,1)*100,0)</f>
        <v>983400</v>
      </c>
      <c r="AF64" s="66">
        <f>IFERROR(MROUND((AE64+(AE64*(IF(Grunnbeløpstabell!$G$1&lt;&gt;"Egendefinert årlig prisstigning",ATF!$S$13,VLOOKUP($AF$1,Grunnbeløpstabell!$A$2:$L$128,3,FALSE))/100)))/100,1)*100,0)</f>
        <v>1014600</v>
      </c>
      <c r="AG64" s="66">
        <f>IFERROR(MROUND((AF64+(AF64*(IF(Grunnbeløpstabell!$G$1&lt;&gt;"Egendefinert årlig prisstigning",ATF!$S$13,VLOOKUP($AG$1,Grunnbeløpstabell!$A$2:$L$128,3,FALSE))/100)))/100,1)*100,0)</f>
        <v>1046800</v>
      </c>
      <c r="AH64" s="66">
        <f>IFERROR(MROUND((AG64+(AG64*(IF(Grunnbeløpstabell!$G$1&lt;&gt;"Egendefinert årlig prisstigning",ATF!$S$13,VLOOKUP($AH$1,Grunnbeløpstabell!$A$2:$L$128,3,FALSE))/100)))/100,1)*100,0)</f>
        <v>1080000</v>
      </c>
      <c r="AI64" s="66">
        <f>IFERROR(MROUND((AH64+(AH64*(IF(Grunnbeløpstabell!$G$1&lt;&gt;"Egendefinert årlig prisstigning",ATF!$S$13,VLOOKUP($AI$1,Grunnbeløpstabell!$A$2:$L$128,3,FALSE))/100)))/100,1)*100,0)</f>
        <v>1114200</v>
      </c>
      <c r="AJ64" s="66">
        <f>IFERROR(MROUND((AI64+(AI64*(IF(Grunnbeløpstabell!$G$1&lt;&gt;"Egendefinert årlig prisstigning",ATF!$S$13,VLOOKUP($AJ$1,Grunnbeløpstabell!$A$2:$L$128,3,FALSE))/100)))/100,1)*100,0)</f>
        <v>1149500</v>
      </c>
      <c r="AK64" s="66">
        <f>IFERROR(MROUND((AJ64+(AJ64*(IF(Grunnbeløpstabell!$G$1&lt;&gt;"Egendefinert årlig prisstigning",ATF!$S$13,VLOOKUP($AK$1,Grunnbeløpstabell!$A$2:$L$128,3,FALSE))/100)))/100,1)*100,0)</f>
        <v>1185900</v>
      </c>
      <c r="AL64" s="66">
        <f>IFERROR(MROUND((AK64+(AK64*(IF(Grunnbeløpstabell!$G$1&lt;&gt;"Egendefinert årlig prisstigning",ATF!$S$13,VLOOKUP($AL$1,Grunnbeløpstabell!$A$2:$L$128,3,FALSE))/100)))/100,1)*100,0)</f>
        <v>1223500</v>
      </c>
      <c r="AM64" s="66">
        <f>IFERROR(MROUND((AL64+(AL64*(IF(Grunnbeløpstabell!$G$1&lt;&gt;"Egendefinert årlig prisstigning",ATF!$S$13,VLOOKUP($AM$1,Grunnbeløpstabell!$A$2:$L$128,3,FALSE))/100)))/100,1)*100,0)</f>
        <v>1262300</v>
      </c>
      <c r="AN64" s="66">
        <f>IFERROR(MROUND((AM64+(AM64*(IF(Grunnbeløpstabell!$G$1&lt;&gt;"Egendefinert årlig prisstigning",ATF!$S$13,VLOOKUP($AN$1,Grunnbeløpstabell!$A$2:$L$128,3,FALSE))/100)))/100,1)*100,0)</f>
        <v>1302300</v>
      </c>
      <c r="AO64" s="66">
        <f>IFERROR(MROUND((AN64+(AN64*(IF(Grunnbeløpstabell!$G$1&lt;&gt;"Egendefinert årlig prisstigning",ATF!$S$13,VLOOKUP($AO$1,Grunnbeløpstabell!$A$2:$L$128,3,FALSE))/100)))/100,1)*100,0)</f>
        <v>1343600</v>
      </c>
      <c r="AP64" s="66">
        <f>IFERROR(MROUND((AO64+(AO64*(IF(Grunnbeløpstabell!$G$1&lt;&gt;"Egendefinert årlig prisstigning",ATF!$S$13,VLOOKUP($AP$1,Grunnbeløpstabell!$A$2:$L$128,3,FALSE))/100)))/100,1)*100,0)</f>
        <v>1386200</v>
      </c>
      <c r="AQ64" s="66">
        <f>IFERROR(MROUND((AP64+(AP64*(IF(Grunnbeløpstabell!$G$1&lt;&gt;"Egendefinert årlig prisstigning",ATF!$S$13,VLOOKUP($AQ$1,Grunnbeløpstabell!$A$2:$L$128,3,FALSE))/100)))/100,1)*100,0)</f>
        <v>1430100</v>
      </c>
      <c r="AR64" s="66">
        <f>IFERROR(MROUND((AQ64+(AQ64*(IF(Grunnbeløpstabell!$G$1&lt;&gt;"Egendefinert årlig prisstigning",ATF!$S$13,VLOOKUP($AR$1,Grunnbeløpstabell!$A$2:$L$128,3,FALSE))/100)))/100,1)*100,0)</f>
        <v>1475400</v>
      </c>
      <c r="AS64" s="66">
        <f>IFERROR(MROUND((AR64+(AR64*(IF(Grunnbeløpstabell!$G$1&lt;&gt;"Egendefinert årlig prisstigning",ATF!$S$13,VLOOKUP($AS$1,Grunnbeløpstabell!$A$2:$L$128,3,FALSE))/100)))/100,1)*100,0)</f>
        <v>1522200</v>
      </c>
      <c r="AT64" s="66">
        <f>IFERROR(MROUND((AS64+(AS64*(IF(Grunnbeløpstabell!$G$1&lt;&gt;"Egendefinert årlig prisstigning",ATF!$S$13,VLOOKUP($AT$1,Grunnbeløpstabell!$A$2:$L$128,3,FALSE))/100)))/100,1)*100,0)</f>
        <v>1570500</v>
      </c>
      <c r="AU64" s="66">
        <f>IFERROR(MROUND((AT64+(AT64*(IF(Grunnbeløpstabell!$G$1&lt;&gt;"Egendefinert årlig prisstigning",ATF!$S$13,VLOOKUP($AU$1,Grunnbeløpstabell!$A$2:$L$128,3,FALSE))/100)))/100,1)*100,0)</f>
        <v>1620300</v>
      </c>
      <c r="AV64" s="66">
        <f>IFERROR(MROUND((AU64+(AU64*(IF(Grunnbeløpstabell!$G$1&lt;&gt;"Egendefinert årlig prisstigning",ATF!$S$13,VLOOKUP($AV$1,Grunnbeløpstabell!$A$2:$L$128,3,FALSE))/100)))/100,1)*100,0)</f>
        <v>1671700</v>
      </c>
      <c r="AW64" s="66">
        <f>IFERROR(MROUND((AV64+(AV64*(IF(Grunnbeløpstabell!$G$1&lt;&gt;"Egendefinert årlig prisstigning",ATF!$S$13,VLOOKUP($AW$1,Grunnbeløpstabell!$A$2:$L$128,3,FALSE))/100)))/100,1)*100,0)</f>
        <v>1724700</v>
      </c>
      <c r="AX64" s="66">
        <f>IFERROR(MROUND((AW64+(AW64*(IF(Grunnbeløpstabell!$G$1&lt;&gt;"Egendefinert årlig prisstigning",ATF!$S$13,VLOOKUP($AX$1,Grunnbeløpstabell!$A$2:$L$128,3,FALSE))/100)))/100,1)*100,0)</f>
        <v>1779400</v>
      </c>
      <c r="AY64" s="66">
        <f>IFERROR(MROUND((AX64+(AX64*(IF(Grunnbeløpstabell!$G$1&lt;&gt;"Egendefinert årlig prisstigning",ATF!$S$13,VLOOKUP($AY$1,Grunnbeløpstabell!$A$2:$L$128,3,FALSE))/100)))/100,1)*100,0)</f>
        <v>1835800</v>
      </c>
      <c r="AZ64" s="66">
        <f>IFERROR(MROUND((AY64+(AY64*(IF(Grunnbeløpstabell!$G$1&lt;&gt;"Egendefinert årlig prisstigning",ATF!$S$13,VLOOKUP($AZ$1,Grunnbeløpstabell!$A$2:$L$128,3,FALSE))/100)))/100,1)*100,0)</f>
        <v>1894000</v>
      </c>
      <c r="BA64" s="66">
        <f>IFERROR(MROUND((AZ64+(AZ64*(IF(Grunnbeløpstabell!$G$1&lt;&gt;"Egendefinert årlig prisstigning",ATF!$S$13,VLOOKUP($BA$1,Grunnbeløpstabell!$A$2:$L$128,3,FALSE))/100)))/100,1)*100,0)</f>
        <v>1954000</v>
      </c>
      <c r="BB64" s="66">
        <f>IFERROR(MROUND((BA64+(BA64*(IF(Grunnbeløpstabell!$G$1&lt;&gt;"Egendefinert årlig prisstigning",ATF!$S$13,VLOOKUP($BB$1,Grunnbeløpstabell!$A$2:$L$128,3,FALSE))/100)))/100,1)*100,0)</f>
        <v>2015900</v>
      </c>
      <c r="BC64" s="66">
        <f>IFERROR(MROUND((BB64+(BB64*(IF(Grunnbeløpstabell!$G$1&lt;&gt;"Egendefinert årlig prisstigning",ATF!$S$13,VLOOKUP($BC$1,Grunnbeløpstabell!$A$2:$L$128,3,FALSE))/100)))/100,1)*100,0)</f>
        <v>2079800</v>
      </c>
      <c r="BD64" s="66">
        <f>IFERROR(MROUND((BC64+(BC64*(IF(Grunnbeløpstabell!$G$1&lt;&gt;"Egendefinert årlig prisstigning",ATF!$S$13,VLOOKUP($BD$1,Grunnbeløpstabell!$A$2:$L$128,3,FALSE))/100)))/100,1)*100,0)</f>
        <v>2145700</v>
      </c>
      <c r="BE64" s="66">
        <f>IFERROR(MROUND((BD64+(BD64*(IF(Grunnbeløpstabell!$G$1&lt;&gt;"Egendefinert årlig prisstigning",ATF!$S$13,VLOOKUP($BE$1,Grunnbeløpstabell!$A$2:$L$128,3,FALSE))/100)))/100,1)*100,0)</f>
        <v>2213700</v>
      </c>
      <c r="BF64" s="66">
        <f>IFERROR(MROUND((BE64+(BE64*(IF(Grunnbeløpstabell!$G$1&lt;&gt;"Egendefinert årlig prisstigning",ATF!$S$13,VLOOKUP($BF$1,Grunnbeløpstabell!$A$2:$L$128,3,FALSE))/100)))/100,1)*100,0)</f>
        <v>2283900</v>
      </c>
      <c r="BG64" s="66">
        <f>IFERROR(MROUND((BF64+(BF64*(IF(Grunnbeløpstabell!$G$1&lt;&gt;"Egendefinert årlig prisstigning",ATF!$S$13,VLOOKUP($BG$1,Grunnbeløpstabell!$A$2:$L$128,3,FALSE))/100)))/100,1)*100,0)</f>
        <v>2356300</v>
      </c>
      <c r="BH64" s="66">
        <f>IFERROR(MROUND((BG64+(BG64*(IF(Grunnbeløpstabell!$G$1&lt;&gt;"Egendefinert årlig prisstigning",ATF!$S$13,VLOOKUP($BH$1,Grunnbeløpstabell!$A$2:$L$128,3,FALSE))/100)))/100,1)*100,0)</f>
        <v>2431000</v>
      </c>
      <c r="BI64" s="66">
        <f>IFERROR(MROUND((BH64+(BH64*(IF(Grunnbeløpstabell!$G$1&lt;&gt;"Egendefinert årlig prisstigning",ATF!$S$13,VLOOKUP($BI$1,Grunnbeløpstabell!$A$2:$L$128,3,FALSE))/100)))/100,1)*100,0)</f>
        <v>2508100</v>
      </c>
      <c r="BJ64" s="66">
        <f>IFERROR(MROUND((BI64+(BI64*(IF(Grunnbeløpstabell!$G$1&lt;&gt;"Egendefinert årlig prisstigning",ATF!$S$13,VLOOKUP($BJ$1,Grunnbeløpstabell!$A$2:$L$128,3,FALSE))/100)))/100,1)*100,0)</f>
        <v>2587600</v>
      </c>
      <c r="BK64" s="66">
        <f>IFERROR(MROUND((BJ64+(BJ64*(IF(Grunnbeløpstabell!$G$1&lt;&gt;"Egendefinert årlig prisstigning",ATF!$S$13,VLOOKUP($BK$1,Grunnbeløpstabell!$A$2:$L$128,3,FALSE))/100)))/100,1)*100,0)</f>
        <v>2669600</v>
      </c>
      <c r="BL64" s="66">
        <f>IFERROR(MROUND((BK64+(BK64*(IF(Grunnbeløpstabell!$G$1&lt;&gt;"Egendefinert årlig prisstigning",ATF!$S$13,VLOOKUP($BL$1,Grunnbeløpstabell!$A$2:$L$128,3,FALSE))/100)))/100,1)*100,0)</f>
        <v>2754200</v>
      </c>
      <c r="BM64" s="66">
        <f>IFERROR(MROUND((BL64+(BL64*(IF(Grunnbeløpstabell!$G$1&lt;&gt;"Egendefinert årlig prisstigning",ATF!$S$13,VLOOKUP($BM$1,Grunnbeløpstabell!$A$2:$L$128,3,FALSE))/100)))/100,1)*100,0)</f>
        <v>2841500</v>
      </c>
      <c r="BN64" s="66">
        <f>IFERROR(MROUND((BM64+(BM64*(IF(Grunnbeløpstabell!$G$1&lt;&gt;"Egendefinert årlig prisstigning",ATF!$S$13,VLOOKUP($BN$1,Grunnbeløpstabell!$A$2:$L$128,3,FALSE))/100)))/100,1)*100,0)</f>
        <v>2931600</v>
      </c>
      <c r="BO64" s="66">
        <f>IFERROR(MROUND((BN64+(BN64*(IF(Grunnbeløpstabell!$G$1&lt;&gt;"Egendefinert årlig prisstigning",ATF!$S$13,VLOOKUP($BO$1,Grunnbeløpstabell!$A$2:$L$128,3,FALSE))/100)))/100,1)*100,0)</f>
        <v>3024500</v>
      </c>
      <c r="BP64" s="66">
        <f>IFERROR(MROUND((BO64+(BO64*(IF(Grunnbeløpstabell!$G$1&lt;&gt;"Egendefinert årlig prisstigning",ATF!$S$13,VLOOKUP($BP$1,Grunnbeløpstabell!$A$2:$L$128,3,FALSE))/100)))/100,1)*100,0)</f>
        <v>3120400</v>
      </c>
      <c r="BQ64" s="66">
        <f>IFERROR(MROUND((BP64+(BP64*(IF(Grunnbeløpstabell!$G$1&lt;&gt;"Egendefinert årlig prisstigning",ATF!$S$13,VLOOKUP($BQ$1,Grunnbeløpstabell!$A$2:$L$128,3,FALSE))/100)))/100,1)*100,0)</f>
        <v>3219300</v>
      </c>
      <c r="BR64" s="66">
        <f>IFERROR(MROUND((BQ64+(BQ64*(IF(Grunnbeløpstabell!$G$1&lt;&gt;"Egendefinert årlig prisstigning",ATF!$S$13,VLOOKUP($BR$1,Grunnbeløpstabell!$A$2:$L$128,3,FALSE))/100)))/100,1)*100,0)</f>
        <v>3321400</v>
      </c>
      <c r="BS64" s="66">
        <f>IFERROR(MROUND((BR64+(BR64*(IF(Grunnbeløpstabell!$G$1&lt;&gt;"Egendefinert årlig prisstigning",ATF!$S$13,VLOOKUP($BS$1,Grunnbeløpstabell!$A$2:$L$128,3,FALSE))/100)))/100,1)*100,0)</f>
        <v>3426700</v>
      </c>
      <c r="BT64" s="66">
        <f>IFERROR(MROUND((BS64+(BS64*(IF(Grunnbeløpstabell!$G$1&lt;&gt;"Egendefinert årlig prisstigning",ATF!$S$13,VLOOKUP($BT$1,Grunnbeløpstabell!$A$2:$L$128,3,FALSE))/100)))/100,1)*100,0)</f>
        <v>3535300</v>
      </c>
      <c r="BU64" s="66">
        <f>IFERROR(MROUND((BT64+(BT64*(IF(Grunnbeløpstabell!$G$1&lt;&gt;"Egendefinert årlig prisstigning",ATF!$S$13,VLOOKUP($BU$1,Grunnbeløpstabell!$A$2:$L$128,3,FALSE))/100)))/100,1)*100,0)</f>
        <v>3647400</v>
      </c>
      <c r="BV64" s="66">
        <f>IFERROR(MROUND((BU64+(BU64*(IF(Grunnbeløpstabell!$G$1&lt;&gt;"Egendefinert årlig prisstigning",ATF!$S$13,VLOOKUP($BV$1,Grunnbeløpstabell!$A$2:$L$128,3,FALSE))/100)))/100,1)*100,0)</f>
        <v>3763000</v>
      </c>
      <c r="BW64" s="66">
        <f>IFERROR(MROUND((BV64+(BV64*(IF(Grunnbeløpstabell!$G$1&lt;&gt;"Egendefinert årlig prisstigning",ATF!$S$13,VLOOKUP($BW$1,Grunnbeløpstabell!$A$2:$L$128,3,FALSE))/100)))/100,1)*100,0)</f>
        <v>3882300</v>
      </c>
      <c r="BX64" s="66">
        <f>IFERROR(MROUND((BW64+(BW64*(IF(Grunnbeløpstabell!$G$1&lt;&gt;"Egendefinert årlig prisstigning",ATF!$S$13,VLOOKUP($BX$1,Grunnbeløpstabell!$A$2:$L$128,3,FALSE))/100)))/100,1)*100,0)</f>
        <v>4005400</v>
      </c>
      <c r="BY64" s="66">
        <f>IFERROR(MROUND((BX64+(BX64*(IF(Grunnbeløpstabell!$G$1&lt;&gt;"Egendefinert årlig prisstigning",ATF!$S$13,VLOOKUP($BY$1,Grunnbeløpstabell!$A$2:$L$128,3,FALSE))/100)))/100,1)*100,0)</f>
        <v>4132400</v>
      </c>
      <c r="BZ64" s="66">
        <f>IFERROR(MROUND((BY64+(BY64*(IF(Grunnbeløpstabell!$G$1&lt;&gt;"Egendefinert årlig prisstigning",ATF!$S$13,VLOOKUP($BZ$1,Grunnbeløpstabell!$A$2:$L$128,3,FALSE))/100)))/100,1)*100,0)</f>
        <v>4263400</v>
      </c>
      <c r="CA64" s="66">
        <f>IFERROR(MROUND((BZ64+(BZ64*(IF(Grunnbeløpstabell!$G$1&lt;&gt;"Egendefinert årlig prisstigning",ATF!$S$13,VLOOKUP($CA$1,Grunnbeløpstabell!$A$2:$L$128,3,FALSE))/100)))/100,1)*100,0)</f>
        <v>4398500</v>
      </c>
      <c r="CB64" s="66">
        <f>IFERROR(MROUND((CA64+(CA64*(IF(Grunnbeløpstabell!$G$1&lt;&gt;"Egendefinert årlig prisstigning",ATF!$S$13,VLOOKUP($CB$1,Grunnbeløpstabell!$A$2:$L$128,3,FALSE))/100)))/100,1)*100,0)</f>
        <v>4537900</v>
      </c>
      <c r="CC64" s="66">
        <f>IFERROR(MROUND((CB64+(CB64*(IF(Grunnbeløpstabell!$G$1&lt;&gt;"Egendefinert årlig prisstigning",ATF!$S$13,VLOOKUP($CC$1,Grunnbeløpstabell!$A$2:$L$128,3,FALSE))/100)))/100,1)*100,0)</f>
        <v>4681800</v>
      </c>
      <c r="CD64" s="66">
        <f>IFERROR(MROUND((CC64+(CC64*(IF(Grunnbeløpstabell!$G$1&lt;&gt;"Egendefinert årlig prisstigning",ATF!$S$13,VLOOKUP($CD$1,Grunnbeløpstabell!$A$2:$L$128,3,FALSE))/100)))/100,1)*100,0)</f>
        <v>4830200</v>
      </c>
      <c r="CE64" s="66">
        <f>IFERROR(MROUND((CD64+(CD64*(IF(Grunnbeløpstabell!$G$1&lt;&gt;"Egendefinert årlig prisstigning",ATF!$S$13,VLOOKUP($CE$1,Grunnbeløpstabell!$A$2:$L$128,3,FALSE))/100)))/100,1)*100,0)</f>
        <v>4983300</v>
      </c>
      <c r="CF64" s="66">
        <f>IFERROR(MROUND((CE64+(CE64*(IF(Grunnbeløpstabell!$G$1&lt;&gt;"Egendefinert årlig prisstigning",ATF!$S$13,VLOOKUP($CF$1,Grunnbeløpstabell!$A$2:$L$128,3,FALSE))/100)))/100,1)*100,0)</f>
        <v>5141300</v>
      </c>
      <c r="CG64" s="66">
        <f>IFERROR(MROUND((CF64+(CF64*(IF(Grunnbeløpstabell!$G$1&lt;&gt;"Egendefinert årlig prisstigning",ATF!$S$13,VLOOKUP($CG$1,Grunnbeløpstabell!$A$2:$L$128,3,FALSE))/100)))/100,1)*100,0)</f>
        <v>5304300</v>
      </c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</row>
    <row r="65" spans="1:147">
      <c r="A65" s="159">
        <v>82</v>
      </c>
      <c r="B65" s="161" t="s">
        <v>237</v>
      </c>
      <c r="C65" s="161" t="s">
        <v>237</v>
      </c>
      <c r="D65" s="161" t="s">
        <v>237</v>
      </c>
      <c r="E65" s="161" t="s">
        <v>237</v>
      </c>
      <c r="F65" s="161" t="s">
        <v>237</v>
      </c>
      <c r="G65" s="215">
        <v>675400</v>
      </c>
      <c r="H65" s="160">
        <v>675400</v>
      </c>
      <c r="I65" s="215">
        <v>688300</v>
      </c>
      <c r="J65" s="160">
        <v>688300</v>
      </c>
      <c r="K65" s="215">
        <v>704800</v>
      </c>
      <c r="L65" s="160">
        <v>713000</v>
      </c>
      <c r="M65" s="215">
        <v>745000</v>
      </c>
      <c r="N65" s="160">
        <v>749800</v>
      </c>
      <c r="O65" s="215">
        <v>765600</v>
      </c>
      <c r="P65" s="160">
        <v>778800</v>
      </c>
      <c r="Q65" s="215">
        <v>799800</v>
      </c>
      <c r="R65" s="160">
        <v>808400</v>
      </c>
      <c r="S65" s="215">
        <v>824400</v>
      </c>
      <c r="T65" s="160">
        <v>826000</v>
      </c>
      <c r="U65" s="215">
        <v>835500</v>
      </c>
      <c r="V65" s="160">
        <v>838300</v>
      </c>
      <c r="W65" s="215">
        <v>848800</v>
      </c>
      <c r="X65" s="160">
        <v>860300</v>
      </c>
      <c r="Y65" s="215">
        <v>864100</v>
      </c>
      <c r="Z65" s="160">
        <v>873400</v>
      </c>
      <c r="AA65" s="215">
        <v>888200</v>
      </c>
      <c r="AB65" s="160">
        <v>919200</v>
      </c>
      <c r="AC65" s="66">
        <f>IFERROR(MROUND((AB65+(AB65*(IF(Grunnbeløpstabell!$G$1&lt;&gt;"Egendefinert årlig prisstigning",ATF!$S$13,VLOOKUP($AC$1,Grunnbeløpstabell!$A$2:$L$128,3,FALSE))/100)))/100,1)*100,0)</f>
        <v>948300</v>
      </c>
      <c r="AD65" s="66">
        <f>IFERROR(MROUND((AC65+(AC65*(IF(Grunnbeløpstabell!$G$1&lt;&gt;"Egendefinert årlig prisstigning",ATF!$S$13,VLOOKUP($AD$1,Grunnbeløpstabell!$A$2:$L$128,3,FALSE))/100)))/100,1)*100,0)</f>
        <v>978400</v>
      </c>
      <c r="AE65" s="66">
        <f>IFERROR(MROUND((AD65+(AD65*(IF(Grunnbeløpstabell!$G$1&lt;&gt;"Egendefinert årlig prisstigning",ATF!$S$13,VLOOKUP($AE$1,Grunnbeløpstabell!$A$2:$L$128,3,FALSE))/100)))/100,1)*100,0)</f>
        <v>1009400</v>
      </c>
      <c r="AF65" s="66">
        <f>IFERROR(MROUND((AE65+(AE65*(IF(Grunnbeløpstabell!$G$1&lt;&gt;"Egendefinert årlig prisstigning",ATF!$S$13,VLOOKUP($AF$1,Grunnbeløpstabell!$A$2:$L$128,3,FALSE))/100)))/100,1)*100,0)</f>
        <v>1041400</v>
      </c>
      <c r="AG65" s="66">
        <f>IFERROR(MROUND((AF65+(AF65*(IF(Grunnbeløpstabell!$G$1&lt;&gt;"Egendefinert årlig prisstigning",ATF!$S$13,VLOOKUP($AG$1,Grunnbeløpstabell!$A$2:$L$128,3,FALSE))/100)))/100,1)*100,0)</f>
        <v>1074400</v>
      </c>
      <c r="AH65" s="66">
        <f>IFERROR(MROUND((AG65+(AG65*(IF(Grunnbeløpstabell!$G$1&lt;&gt;"Egendefinert årlig prisstigning",ATF!$S$13,VLOOKUP($AH$1,Grunnbeløpstabell!$A$2:$L$128,3,FALSE))/100)))/100,1)*100,0)</f>
        <v>1108500</v>
      </c>
      <c r="AI65" s="66">
        <f>IFERROR(MROUND((AH65+(AH65*(IF(Grunnbeløpstabell!$G$1&lt;&gt;"Egendefinert årlig prisstigning",ATF!$S$13,VLOOKUP($AI$1,Grunnbeløpstabell!$A$2:$L$128,3,FALSE))/100)))/100,1)*100,0)</f>
        <v>1143600</v>
      </c>
      <c r="AJ65" s="66">
        <f>IFERROR(MROUND((AI65+(AI65*(IF(Grunnbeløpstabell!$G$1&lt;&gt;"Egendefinert årlig prisstigning",ATF!$S$13,VLOOKUP($AJ$1,Grunnbeløpstabell!$A$2:$L$128,3,FALSE))/100)))/100,1)*100,0)</f>
        <v>1179900</v>
      </c>
      <c r="AK65" s="66">
        <f>IFERROR(MROUND((AJ65+(AJ65*(IF(Grunnbeløpstabell!$G$1&lt;&gt;"Egendefinert årlig prisstigning",ATF!$S$13,VLOOKUP($AK$1,Grunnbeløpstabell!$A$2:$L$128,3,FALSE))/100)))/100,1)*100,0)</f>
        <v>1217300</v>
      </c>
      <c r="AL65" s="66">
        <f>IFERROR(MROUND((AK65+(AK65*(IF(Grunnbeløpstabell!$G$1&lt;&gt;"Egendefinert årlig prisstigning",ATF!$S$13,VLOOKUP($AL$1,Grunnbeløpstabell!$A$2:$L$128,3,FALSE))/100)))/100,1)*100,0)</f>
        <v>1255900</v>
      </c>
      <c r="AM65" s="66">
        <f>IFERROR(MROUND((AL65+(AL65*(IF(Grunnbeløpstabell!$G$1&lt;&gt;"Egendefinert årlig prisstigning",ATF!$S$13,VLOOKUP($AM$1,Grunnbeløpstabell!$A$2:$L$128,3,FALSE))/100)))/100,1)*100,0)</f>
        <v>1295700</v>
      </c>
      <c r="AN65" s="66">
        <f>IFERROR(MROUND((AM65+(AM65*(IF(Grunnbeløpstabell!$G$1&lt;&gt;"Egendefinert årlig prisstigning",ATF!$S$13,VLOOKUP($AN$1,Grunnbeløpstabell!$A$2:$L$128,3,FALSE))/100)))/100,1)*100,0)</f>
        <v>1336800</v>
      </c>
      <c r="AO65" s="66">
        <f>IFERROR(MROUND((AN65+(AN65*(IF(Grunnbeløpstabell!$G$1&lt;&gt;"Egendefinert årlig prisstigning",ATF!$S$13,VLOOKUP($AO$1,Grunnbeløpstabell!$A$2:$L$128,3,FALSE))/100)))/100,1)*100,0)</f>
        <v>1379200</v>
      </c>
      <c r="AP65" s="66">
        <f>IFERROR(MROUND((AO65+(AO65*(IF(Grunnbeløpstabell!$G$1&lt;&gt;"Egendefinert årlig prisstigning",ATF!$S$13,VLOOKUP($AP$1,Grunnbeløpstabell!$A$2:$L$128,3,FALSE))/100)))/100,1)*100,0)</f>
        <v>1422900</v>
      </c>
      <c r="AQ65" s="66">
        <f>IFERROR(MROUND((AP65+(AP65*(IF(Grunnbeløpstabell!$G$1&lt;&gt;"Egendefinert årlig prisstigning",ATF!$S$13,VLOOKUP($AQ$1,Grunnbeløpstabell!$A$2:$L$128,3,FALSE))/100)))/100,1)*100,0)</f>
        <v>1468000</v>
      </c>
      <c r="AR65" s="66">
        <f>IFERROR(MROUND((AQ65+(AQ65*(IF(Grunnbeløpstabell!$G$1&lt;&gt;"Egendefinert årlig prisstigning",ATF!$S$13,VLOOKUP($AR$1,Grunnbeløpstabell!$A$2:$L$128,3,FALSE))/100)))/100,1)*100,0)</f>
        <v>1514500</v>
      </c>
      <c r="AS65" s="66">
        <f>IFERROR(MROUND((AR65+(AR65*(IF(Grunnbeløpstabell!$G$1&lt;&gt;"Egendefinert årlig prisstigning",ATF!$S$13,VLOOKUP($AS$1,Grunnbeløpstabell!$A$2:$L$128,3,FALSE))/100)))/100,1)*100,0)</f>
        <v>1562500</v>
      </c>
      <c r="AT65" s="66">
        <f>IFERROR(MROUND((AS65+(AS65*(IF(Grunnbeløpstabell!$G$1&lt;&gt;"Egendefinert årlig prisstigning",ATF!$S$13,VLOOKUP($AT$1,Grunnbeløpstabell!$A$2:$L$128,3,FALSE))/100)))/100,1)*100,0)</f>
        <v>1612000</v>
      </c>
      <c r="AU65" s="66">
        <f>IFERROR(MROUND((AT65+(AT65*(IF(Grunnbeløpstabell!$G$1&lt;&gt;"Egendefinert årlig prisstigning",ATF!$S$13,VLOOKUP($AU$1,Grunnbeløpstabell!$A$2:$L$128,3,FALSE))/100)))/100,1)*100,0)</f>
        <v>1663100</v>
      </c>
      <c r="AV65" s="66">
        <f>IFERROR(MROUND((AU65+(AU65*(IF(Grunnbeløpstabell!$G$1&lt;&gt;"Egendefinert årlig prisstigning",ATF!$S$13,VLOOKUP($AV$1,Grunnbeløpstabell!$A$2:$L$128,3,FALSE))/100)))/100,1)*100,0)</f>
        <v>1715800</v>
      </c>
      <c r="AW65" s="66">
        <f>IFERROR(MROUND((AV65+(AV65*(IF(Grunnbeløpstabell!$G$1&lt;&gt;"Egendefinert årlig prisstigning",ATF!$S$13,VLOOKUP($AW$1,Grunnbeløpstabell!$A$2:$L$128,3,FALSE))/100)))/100,1)*100,0)</f>
        <v>1770200</v>
      </c>
      <c r="AX65" s="66">
        <f>IFERROR(MROUND((AW65+(AW65*(IF(Grunnbeløpstabell!$G$1&lt;&gt;"Egendefinert årlig prisstigning",ATF!$S$13,VLOOKUP($AX$1,Grunnbeløpstabell!$A$2:$L$128,3,FALSE))/100)))/100,1)*100,0)</f>
        <v>1826300</v>
      </c>
      <c r="AY65" s="66">
        <f>IFERROR(MROUND((AX65+(AX65*(IF(Grunnbeløpstabell!$G$1&lt;&gt;"Egendefinert årlig prisstigning",ATF!$S$13,VLOOKUP($AY$1,Grunnbeløpstabell!$A$2:$L$128,3,FALSE))/100)))/100,1)*100,0)</f>
        <v>1884200</v>
      </c>
      <c r="AZ65" s="66">
        <f>IFERROR(MROUND((AY65+(AY65*(IF(Grunnbeløpstabell!$G$1&lt;&gt;"Egendefinert årlig prisstigning",ATF!$S$13,VLOOKUP($AZ$1,Grunnbeløpstabell!$A$2:$L$128,3,FALSE))/100)))/100,1)*100,0)</f>
        <v>1943900</v>
      </c>
      <c r="BA65" s="66">
        <f>IFERROR(MROUND((AZ65+(AZ65*(IF(Grunnbeløpstabell!$G$1&lt;&gt;"Egendefinert årlig prisstigning",ATF!$S$13,VLOOKUP($BA$1,Grunnbeløpstabell!$A$2:$L$128,3,FALSE))/100)))/100,1)*100,0)</f>
        <v>2005500</v>
      </c>
      <c r="BB65" s="66">
        <f>IFERROR(MROUND((BA65+(BA65*(IF(Grunnbeløpstabell!$G$1&lt;&gt;"Egendefinert årlig prisstigning",ATF!$S$13,VLOOKUP($BB$1,Grunnbeløpstabell!$A$2:$L$128,3,FALSE))/100)))/100,1)*100,0)</f>
        <v>2069100</v>
      </c>
      <c r="BC65" s="66">
        <f>IFERROR(MROUND((BB65+(BB65*(IF(Grunnbeløpstabell!$G$1&lt;&gt;"Egendefinert årlig prisstigning",ATF!$S$13,VLOOKUP($BC$1,Grunnbeløpstabell!$A$2:$L$128,3,FALSE))/100)))/100,1)*100,0)</f>
        <v>2134700</v>
      </c>
      <c r="BD65" s="66">
        <f>IFERROR(MROUND((BC65+(BC65*(IF(Grunnbeløpstabell!$G$1&lt;&gt;"Egendefinert årlig prisstigning",ATF!$S$13,VLOOKUP($BD$1,Grunnbeløpstabell!$A$2:$L$128,3,FALSE))/100)))/100,1)*100,0)</f>
        <v>2202400</v>
      </c>
      <c r="BE65" s="66">
        <f>IFERROR(MROUND((BD65+(BD65*(IF(Grunnbeløpstabell!$G$1&lt;&gt;"Egendefinert årlig prisstigning",ATF!$S$13,VLOOKUP($BE$1,Grunnbeløpstabell!$A$2:$L$128,3,FALSE))/100)))/100,1)*100,0)</f>
        <v>2272200</v>
      </c>
      <c r="BF65" s="66">
        <f>IFERROR(MROUND((BE65+(BE65*(IF(Grunnbeløpstabell!$G$1&lt;&gt;"Egendefinert årlig prisstigning",ATF!$S$13,VLOOKUP($BF$1,Grunnbeløpstabell!$A$2:$L$128,3,FALSE))/100)))/100,1)*100,0)</f>
        <v>2344200</v>
      </c>
      <c r="BG65" s="66">
        <f>IFERROR(MROUND((BF65+(BF65*(IF(Grunnbeløpstabell!$G$1&lt;&gt;"Egendefinert årlig prisstigning",ATF!$S$13,VLOOKUP($BG$1,Grunnbeløpstabell!$A$2:$L$128,3,FALSE))/100)))/100,1)*100,0)</f>
        <v>2418500</v>
      </c>
      <c r="BH65" s="66">
        <f>IFERROR(MROUND((BG65+(BG65*(IF(Grunnbeløpstabell!$G$1&lt;&gt;"Egendefinert årlig prisstigning",ATF!$S$13,VLOOKUP($BH$1,Grunnbeløpstabell!$A$2:$L$128,3,FALSE))/100)))/100,1)*100,0)</f>
        <v>2495200</v>
      </c>
      <c r="BI65" s="66">
        <f>IFERROR(MROUND((BH65+(BH65*(IF(Grunnbeløpstabell!$G$1&lt;&gt;"Egendefinert årlig prisstigning",ATF!$S$13,VLOOKUP($BI$1,Grunnbeløpstabell!$A$2:$L$128,3,FALSE))/100)))/100,1)*100,0)</f>
        <v>2574300</v>
      </c>
      <c r="BJ65" s="66">
        <f>IFERROR(MROUND((BI65+(BI65*(IF(Grunnbeløpstabell!$G$1&lt;&gt;"Egendefinert årlig prisstigning",ATF!$S$13,VLOOKUP($BJ$1,Grunnbeløpstabell!$A$2:$L$128,3,FALSE))/100)))/100,1)*100,0)</f>
        <v>2655900</v>
      </c>
      <c r="BK65" s="66">
        <f>IFERROR(MROUND((BJ65+(BJ65*(IF(Grunnbeløpstabell!$G$1&lt;&gt;"Egendefinert årlig prisstigning",ATF!$S$13,VLOOKUP($BK$1,Grunnbeløpstabell!$A$2:$L$128,3,FALSE))/100)))/100,1)*100,0)</f>
        <v>2740100</v>
      </c>
      <c r="BL65" s="66">
        <f>IFERROR(MROUND((BK65+(BK65*(IF(Grunnbeløpstabell!$G$1&lt;&gt;"Egendefinert årlig prisstigning",ATF!$S$13,VLOOKUP($BL$1,Grunnbeløpstabell!$A$2:$L$128,3,FALSE))/100)))/100,1)*100,0)</f>
        <v>2827000</v>
      </c>
      <c r="BM65" s="66">
        <f>IFERROR(MROUND((BL65+(BL65*(IF(Grunnbeløpstabell!$G$1&lt;&gt;"Egendefinert årlig prisstigning",ATF!$S$13,VLOOKUP($BM$1,Grunnbeløpstabell!$A$2:$L$128,3,FALSE))/100)))/100,1)*100,0)</f>
        <v>2916600</v>
      </c>
      <c r="BN65" s="66">
        <f>IFERROR(MROUND((BM65+(BM65*(IF(Grunnbeløpstabell!$G$1&lt;&gt;"Egendefinert årlig prisstigning",ATF!$S$13,VLOOKUP($BN$1,Grunnbeløpstabell!$A$2:$L$128,3,FALSE))/100)))/100,1)*100,0)</f>
        <v>3009100</v>
      </c>
      <c r="BO65" s="66">
        <f>IFERROR(MROUND((BN65+(BN65*(IF(Grunnbeløpstabell!$G$1&lt;&gt;"Egendefinert årlig prisstigning",ATF!$S$13,VLOOKUP($BO$1,Grunnbeløpstabell!$A$2:$L$128,3,FALSE))/100)))/100,1)*100,0)</f>
        <v>3104500</v>
      </c>
      <c r="BP65" s="66">
        <f>IFERROR(MROUND((BO65+(BO65*(IF(Grunnbeløpstabell!$G$1&lt;&gt;"Egendefinert årlig prisstigning",ATF!$S$13,VLOOKUP($BP$1,Grunnbeløpstabell!$A$2:$L$128,3,FALSE))/100)))/100,1)*100,0)</f>
        <v>3202900</v>
      </c>
      <c r="BQ65" s="66">
        <f>IFERROR(MROUND((BP65+(BP65*(IF(Grunnbeløpstabell!$G$1&lt;&gt;"Egendefinert årlig prisstigning",ATF!$S$13,VLOOKUP($BQ$1,Grunnbeløpstabell!$A$2:$L$128,3,FALSE))/100)))/100,1)*100,0)</f>
        <v>3304400</v>
      </c>
      <c r="BR65" s="66">
        <f>IFERROR(MROUND((BQ65+(BQ65*(IF(Grunnbeløpstabell!$G$1&lt;&gt;"Egendefinert årlig prisstigning",ATF!$S$13,VLOOKUP($BR$1,Grunnbeløpstabell!$A$2:$L$128,3,FALSE))/100)))/100,1)*100,0)</f>
        <v>3409100</v>
      </c>
      <c r="BS65" s="66">
        <f>IFERROR(MROUND((BR65+(BR65*(IF(Grunnbeløpstabell!$G$1&lt;&gt;"Egendefinert årlig prisstigning",ATF!$S$13,VLOOKUP($BS$1,Grunnbeløpstabell!$A$2:$L$128,3,FALSE))/100)))/100,1)*100,0)</f>
        <v>3517200</v>
      </c>
      <c r="BT65" s="66">
        <f>IFERROR(MROUND((BS65+(BS65*(IF(Grunnbeløpstabell!$G$1&lt;&gt;"Egendefinert årlig prisstigning",ATF!$S$13,VLOOKUP($BT$1,Grunnbeløpstabell!$A$2:$L$128,3,FALSE))/100)))/100,1)*100,0)</f>
        <v>3628700</v>
      </c>
      <c r="BU65" s="66">
        <f>IFERROR(MROUND((BT65+(BT65*(IF(Grunnbeløpstabell!$G$1&lt;&gt;"Egendefinert årlig prisstigning",ATF!$S$13,VLOOKUP($BU$1,Grunnbeløpstabell!$A$2:$L$128,3,FALSE))/100)))/100,1)*100,0)</f>
        <v>3743700</v>
      </c>
      <c r="BV65" s="66">
        <f>IFERROR(MROUND((BU65+(BU65*(IF(Grunnbeløpstabell!$G$1&lt;&gt;"Egendefinert årlig prisstigning",ATF!$S$13,VLOOKUP($BV$1,Grunnbeløpstabell!$A$2:$L$128,3,FALSE))/100)))/100,1)*100,0)</f>
        <v>3862400</v>
      </c>
      <c r="BW65" s="66">
        <f>IFERROR(MROUND((BV65+(BV65*(IF(Grunnbeløpstabell!$G$1&lt;&gt;"Egendefinert årlig prisstigning",ATF!$S$13,VLOOKUP($BW$1,Grunnbeløpstabell!$A$2:$L$128,3,FALSE))/100)))/100,1)*100,0)</f>
        <v>3984800</v>
      </c>
      <c r="BX65" s="66">
        <f>IFERROR(MROUND((BW65+(BW65*(IF(Grunnbeløpstabell!$G$1&lt;&gt;"Egendefinert årlig prisstigning",ATF!$S$13,VLOOKUP($BX$1,Grunnbeløpstabell!$A$2:$L$128,3,FALSE))/100)))/100,1)*100,0)</f>
        <v>4111100</v>
      </c>
      <c r="BY65" s="66">
        <f>IFERROR(MROUND((BX65+(BX65*(IF(Grunnbeløpstabell!$G$1&lt;&gt;"Egendefinert årlig prisstigning",ATF!$S$13,VLOOKUP($BY$1,Grunnbeløpstabell!$A$2:$L$128,3,FALSE))/100)))/100,1)*100,0)</f>
        <v>4241400</v>
      </c>
      <c r="BZ65" s="66">
        <f>IFERROR(MROUND((BY65+(BY65*(IF(Grunnbeløpstabell!$G$1&lt;&gt;"Egendefinert årlig prisstigning",ATF!$S$13,VLOOKUP($BZ$1,Grunnbeløpstabell!$A$2:$L$128,3,FALSE))/100)))/100,1)*100,0)</f>
        <v>4375900</v>
      </c>
      <c r="CA65" s="66">
        <f>IFERROR(MROUND((BZ65+(BZ65*(IF(Grunnbeløpstabell!$G$1&lt;&gt;"Egendefinert årlig prisstigning",ATF!$S$13,VLOOKUP($CA$1,Grunnbeløpstabell!$A$2:$L$128,3,FALSE))/100)))/100,1)*100,0)</f>
        <v>4514600</v>
      </c>
      <c r="CB65" s="66">
        <f>IFERROR(MROUND((CA65+(CA65*(IF(Grunnbeløpstabell!$G$1&lt;&gt;"Egendefinert årlig prisstigning",ATF!$S$13,VLOOKUP($CB$1,Grunnbeløpstabell!$A$2:$L$128,3,FALSE))/100)))/100,1)*100,0)</f>
        <v>4657700</v>
      </c>
      <c r="CC65" s="66">
        <f>IFERROR(MROUND((CB65+(CB65*(IF(Grunnbeløpstabell!$G$1&lt;&gt;"Egendefinert årlig prisstigning",ATF!$S$13,VLOOKUP($CC$1,Grunnbeløpstabell!$A$2:$L$128,3,FALSE))/100)))/100,1)*100,0)</f>
        <v>4805300</v>
      </c>
      <c r="CD65" s="66">
        <f>IFERROR(MROUND((CC65+(CC65*(IF(Grunnbeløpstabell!$G$1&lt;&gt;"Egendefinert årlig prisstigning",ATF!$S$13,VLOOKUP($CD$1,Grunnbeløpstabell!$A$2:$L$128,3,FALSE))/100)))/100,1)*100,0)</f>
        <v>4957600</v>
      </c>
      <c r="CE65" s="66">
        <f>IFERROR(MROUND((CD65+(CD65*(IF(Grunnbeløpstabell!$G$1&lt;&gt;"Egendefinert årlig prisstigning",ATF!$S$13,VLOOKUP($CE$1,Grunnbeløpstabell!$A$2:$L$128,3,FALSE))/100)))/100,1)*100,0)</f>
        <v>5114800</v>
      </c>
      <c r="CF65" s="66">
        <f>IFERROR(MROUND((CE65+(CE65*(IF(Grunnbeløpstabell!$G$1&lt;&gt;"Egendefinert årlig prisstigning",ATF!$S$13,VLOOKUP($CF$1,Grunnbeløpstabell!$A$2:$L$128,3,FALSE))/100)))/100,1)*100,0)</f>
        <v>5276900</v>
      </c>
      <c r="CG65" s="66">
        <f>IFERROR(MROUND((CF65+(CF65*(IF(Grunnbeløpstabell!$G$1&lt;&gt;"Egendefinert årlig prisstigning",ATF!$S$13,VLOOKUP($CG$1,Grunnbeløpstabell!$A$2:$L$128,3,FALSE))/100)))/100,1)*100,0)</f>
        <v>5444200</v>
      </c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</row>
    <row r="66" spans="1:147">
      <c r="A66" s="159">
        <v>83</v>
      </c>
      <c r="B66" s="161" t="s">
        <v>237</v>
      </c>
      <c r="C66" s="161" t="s">
        <v>237</v>
      </c>
      <c r="D66" s="161" t="s">
        <v>237</v>
      </c>
      <c r="E66" s="161" t="s">
        <v>237</v>
      </c>
      <c r="F66" s="161" t="s">
        <v>237</v>
      </c>
      <c r="G66" s="215">
        <v>695400</v>
      </c>
      <c r="H66" s="160">
        <v>695400</v>
      </c>
      <c r="I66" s="215">
        <v>708300</v>
      </c>
      <c r="J66" s="160">
        <v>708300</v>
      </c>
      <c r="K66" s="215">
        <v>724800</v>
      </c>
      <c r="L66" s="160">
        <v>733000</v>
      </c>
      <c r="M66" s="215">
        <v>765000</v>
      </c>
      <c r="N66" s="160">
        <v>769800</v>
      </c>
      <c r="O66" s="215">
        <v>786000</v>
      </c>
      <c r="P66" s="160">
        <v>799500</v>
      </c>
      <c r="Q66" s="215">
        <v>821100</v>
      </c>
      <c r="R66" s="160">
        <v>829900</v>
      </c>
      <c r="S66" s="215">
        <v>846300</v>
      </c>
      <c r="T66" s="160">
        <v>847900</v>
      </c>
      <c r="U66" s="215">
        <v>857700</v>
      </c>
      <c r="V66" s="160">
        <v>860500</v>
      </c>
      <c r="W66" s="215">
        <v>871300</v>
      </c>
      <c r="X66" s="160">
        <v>883100</v>
      </c>
      <c r="Y66" s="215">
        <v>887000</v>
      </c>
      <c r="Z66" s="160">
        <v>896500</v>
      </c>
      <c r="AA66" s="215">
        <v>911700</v>
      </c>
      <c r="AB66" s="160">
        <v>942700</v>
      </c>
      <c r="AC66" s="66">
        <f>IFERROR(MROUND((AB66+(AB66*(IF(Grunnbeløpstabell!$G$1&lt;&gt;"Egendefinert årlig prisstigning",ATF!$S$13,VLOOKUP($AC$1,Grunnbeløpstabell!$A$2:$L$128,3,FALSE))/100)))/100,1)*100,0)</f>
        <v>972600</v>
      </c>
      <c r="AD66" s="66">
        <f>IFERROR(MROUND((AC66+(AC66*(IF(Grunnbeløpstabell!$G$1&lt;&gt;"Egendefinert årlig prisstigning",ATF!$S$13,VLOOKUP($AD$1,Grunnbeløpstabell!$A$2:$L$128,3,FALSE))/100)))/100,1)*100,0)</f>
        <v>1003400</v>
      </c>
      <c r="AE66" s="66">
        <f>IFERROR(MROUND((AD66+(AD66*(IF(Grunnbeløpstabell!$G$1&lt;&gt;"Egendefinert årlig prisstigning",ATF!$S$13,VLOOKUP($AE$1,Grunnbeløpstabell!$A$2:$L$128,3,FALSE))/100)))/100,1)*100,0)</f>
        <v>1035200</v>
      </c>
      <c r="AF66" s="66">
        <f>IFERROR(MROUND((AE66+(AE66*(IF(Grunnbeløpstabell!$G$1&lt;&gt;"Egendefinert årlig prisstigning",ATF!$S$13,VLOOKUP($AF$1,Grunnbeløpstabell!$A$2:$L$128,3,FALSE))/100)))/100,1)*100,0)</f>
        <v>1068000</v>
      </c>
      <c r="AG66" s="66">
        <f>IFERROR(MROUND((AF66+(AF66*(IF(Grunnbeløpstabell!$G$1&lt;&gt;"Egendefinert årlig prisstigning",ATF!$S$13,VLOOKUP($AG$1,Grunnbeløpstabell!$A$2:$L$128,3,FALSE))/100)))/100,1)*100,0)</f>
        <v>1101900</v>
      </c>
      <c r="AH66" s="66">
        <f>IFERROR(MROUND((AG66+(AG66*(IF(Grunnbeløpstabell!$G$1&lt;&gt;"Egendefinert årlig prisstigning",ATF!$S$13,VLOOKUP($AH$1,Grunnbeløpstabell!$A$2:$L$128,3,FALSE))/100)))/100,1)*100,0)</f>
        <v>1136800</v>
      </c>
      <c r="AI66" s="66">
        <f>IFERROR(MROUND((AH66+(AH66*(IF(Grunnbeløpstabell!$G$1&lt;&gt;"Egendefinert årlig prisstigning",ATF!$S$13,VLOOKUP($AI$1,Grunnbeløpstabell!$A$2:$L$128,3,FALSE))/100)))/100,1)*100,0)</f>
        <v>1172800</v>
      </c>
      <c r="AJ66" s="66">
        <f>IFERROR(MROUND((AI66+(AI66*(IF(Grunnbeløpstabell!$G$1&lt;&gt;"Egendefinert årlig prisstigning",ATF!$S$13,VLOOKUP($AJ$1,Grunnbeløpstabell!$A$2:$L$128,3,FALSE))/100)))/100,1)*100,0)</f>
        <v>1210000</v>
      </c>
      <c r="AK66" s="66">
        <f>IFERROR(MROUND((AJ66+(AJ66*(IF(Grunnbeløpstabell!$G$1&lt;&gt;"Egendefinert årlig prisstigning",ATF!$S$13,VLOOKUP($AK$1,Grunnbeløpstabell!$A$2:$L$128,3,FALSE))/100)))/100,1)*100,0)</f>
        <v>1248400</v>
      </c>
      <c r="AL66" s="66">
        <f>IFERROR(MROUND((AK66+(AK66*(IF(Grunnbeløpstabell!$G$1&lt;&gt;"Egendefinert årlig prisstigning",ATF!$S$13,VLOOKUP($AL$1,Grunnbeløpstabell!$A$2:$L$128,3,FALSE))/100)))/100,1)*100,0)</f>
        <v>1288000</v>
      </c>
      <c r="AM66" s="66">
        <f>IFERROR(MROUND((AL66+(AL66*(IF(Grunnbeløpstabell!$G$1&lt;&gt;"Egendefinert årlig prisstigning",ATF!$S$13,VLOOKUP($AM$1,Grunnbeløpstabell!$A$2:$L$128,3,FALSE))/100)))/100,1)*100,0)</f>
        <v>1328800</v>
      </c>
      <c r="AN66" s="66">
        <f>IFERROR(MROUND((AM66+(AM66*(IF(Grunnbeløpstabell!$G$1&lt;&gt;"Egendefinert årlig prisstigning",ATF!$S$13,VLOOKUP($AN$1,Grunnbeløpstabell!$A$2:$L$128,3,FALSE))/100)))/100,1)*100,0)</f>
        <v>1370900</v>
      </c>
      <c r="AO66" s="66">
        <f>IFERROR(MROUND((AN66+(AN66*(IF(Grunnbeløpstabell!$G$1&lt;&gt;"Egendefinert årlig prisstigning",ATF!$S$13,VLOOKUP($AO$1,Grunnbeløpstabell!$A$2:$L$128,3,FALSE))/100)))/100,1)*100,0)</f>
        <v>1414400</v>
      </c>
      <c r="AP66" s="66">
        <f>IFERROR(MROUND((AO66+(AO66*(IF(Grunnbeløpstabell!$G$1&lt;&gt;"Egendefinert årlig prisstigning",ATF!$S$13,VLOOKUP($AP$1,Grunnbeløpstabell!$A$2:$L$128,3,FALSE))/100)))/100,1)*100,0)</f>
        <v>1459200</v>
      </c>
      <c r="AQ66" s="66">
        <f>IFERROR(MROUND((AP66+(AP66*(IF(Grunnbeløpstabell!$G$1&lt;&gt;"Egendefinert årlig prisstigning",ATF!$S$13,VLOOKUP($AQ$1,Grunnbeløpstabell!$A$2:$L$128,3,FALSE))/100)))/100,1)*100,0)</f>
        <v>1505500</v>
      </c>
      <c r="AR66" s="66">
        <f>IFERROR(MROUND((AQ66+(AQ66*(IF(Grunnbeløpstabell!$G$1&lt;&gt;"Egendefinert årlig prisstigning",ATF!$S$13,VLOOKUP($AR$1,Grunnbeløpstabell!$A$2:$L$128,3,FALSE))/100)))/100,1)*100,0)</f>
        <v>1553200</v>
      </c>
      <c r="AS66" s="66">
        <f>IFERROR(MROUND((AR66+(AR66*(IF(Grunnbeløpstabell!$G$1&lt;&gt;"Egendefinert årlig prisstigning",ATF!$S$13,VLOOKUP($AS$1,Grunnbeløpstabell!$A$2:$L$128,3,FALSE))/100)))/100,1)*100,0)</f>
        <v>1602400</v>
      </c>
      <c r="AT66" s="66">
        <f>IFERROR(MROUND((AS66+(AS66*(IF(Grunnbeløpstabell!$G$1&lt;&gt;"Egendefinert årlig prisstigning",ATF!$S$13,VLOOKUP($AT$1,Grunnbeløpstabell!$A$2:$L$128,3,FALSE))/100)))/100,1)*100,0)</f>
        <v>1653200</v>
      </c>
      <c r="AU66" s="66">
        <f>IFERROR(MROUND((AT66+(AT66*(IF(Grunnbeløpstabell!$G$1&lt;&gt;"Egendefinert årlig prisstigning",ATF!$S$13,VLOOKUP($AU$1,Grunnbeløpstabell!$A$2:$L$128,3,FALSE))/100)))/100,1)*100,0)</f>
        <v>1705600</v>
      </c>
      <c r="AV66" s="66">
        <f>IFERROR(MROUND((AU66+(AU66*(IF(Grunnbeløpstabell!$G$1&lt;&gt;"Egendefinert årlig prisstigning",ATF!$S$13,VLOOKUP($AV$1,Grunnbeløpstabell!$A$2:$L$128,3,FALSE))/100)))/100,1)*100,0)</f>
        <v>1759700</v>
      </c>
      <c r="AW66" s="66">
        <f>IFERROR(MROUND((AV66+(AV66*(IF(Grunnbeløpstabell!$G$1&lt;&gt;"Egendefinert årlig prisstigning",ATF!$S$13,VLOOKUP($AW$1,Grunnbeløpstabell!$A$2:$L$128,3,FALSE))/100)))/100,1)*100,0)</f>
        <v>1815500</v>
      </c>
      <c r="AX66" s="66">
        <f>IFERROR(MROUND((AW66+(AW66*(IF(Grunnbeløpstabell!$G$1&lt;&gt;"Egendefinert årlig prisstigning",ATF!$S$13,VLOOKUP($AX$1,Grunnbeløpstabell!$A$2:$L$128,3,FALSE))/100)))/100,1)*100,0)</f>
        <v>1873100</v>
      </c>
      <c r="AY66" s="66">
        <f>IFERROR(MROUND((AX66+(AX66*(IF(Grunnbeløpstabell!$G$1&lt;&gt;"Egendefinert årlig prisstigning",ATF!$S$13,VLOOKUP($AY$1,Grunnbeløpstabell!$A$2:$L$128,3,FALSE))/100)))/100,1)*100,0)</f>
        <v>1932500</v>
      </c>
      <c r="AZ66" s="66">
        <f>IFERROR(MROUND((AY66+(AY66*(IF(Grunnbeløpstabell!$G$1&lt;&gt;"Egendefinert årlig prisstigning",ATF!$S$13,VLOOKUP($AZ$1,Grunnbeløpstabell!$A$2:$L$128,3,FALSE))/100)))/100,1)*100,0)</f>
        <v>1993800</v>
      </c>
      <c r="BA66" s="66">
        <f>IFERROR(MROUND((AZ66+(AZ66*(IF(Grunnbeløpstabell!$G$1&lt;&gt;"Egendefinert årlig prisstigning",ATF!$S$13,VLOOKUP($BA$1,Grunnbeløpstabell!$A$2:$L$128,3,FALSE))/100)))/100,1)*100,0)</f>
        <v>2057000</v>
      </c>
      <c r="BB66" s="66">
        <f>IFERROR(MROUND((BA66+(BA66*(IF(Grunnbeløpstabell!$G$1&lt;&gt;"Egendefinert årlig prisstigning",ATF!$S$13,VLOOKUP($BB$1,Grunnbeløpstabell!$A$2:$L$128,3,FALSE))/100)))/100,1)*100,0)</f>
        <v>2122200</v>
      </c>
      <c r="BC66" s="66">
        <f>IFERROR(MROUND((BB66+(BB66*(IF(Grunnbeløpstabell!$G$1&lt;&gt;"Egendefinert årlig prisstigning",ATF!$S$13,VLOOKUP($BC$1,Grunnbeløpstabell!$A$2:$L$128,3,FALSE))/100)))/100,1)*100,0)</f>
        <v>2189500</v>
      </c>
      <c r="BD66" s="66">
        <f>IFERROR(MROUND((BC66+(BC66*(IF(Grunnbeløpstabell!$G$1&lt;&gt;"Egendefinert årlig prisstigning",ATF!$S$13,VLOOKUP($BD$1,Grunnbeløpstabell!$A$2:$L$128,3,FALSE))/100)))/100,1)*100,0)</f>
        <v>2258900</v>
      </c>
      <c r="BE66" s="66">
        <f>IFERROR(MROUND((BD66+(BD66*(IF(Grunnbeløpstabell!$G$1&lt;&gt;"Egendefinert årlig prisstigning",ATF!$S$13,VLOOKUP($BE$1,Grunnbeløpstabell!$A$2:$L$128,3,FALSE))/100)))/100,1)*100,0)</f>
        <v>2330500</v>
      </c>
      <c r="BF66" s="66">
        <f>IFERROR(MROUND((BE66+(BE66*(IF(Grunnbeløpstabell!$G$1&lt;&gt;"Egendefinert årlig prisstigning",ATF!$S$13,VLOOKUP($BF$1,Grunnbeløpstabell!$A$2:$L$128,3,FALSE))/100)))/100,1)*100,0)</f>
        <v>2404400</v>
      </c>
      <c r="BG66" s="66">
        <f>IFERROR(MROUND((BF66+(BF66*(IF(Grunnbeløpstabell!$G$1&lt;&gt;"Egendefinert årlig prisstigning",ATF!$S$13,VLOOKUP($BG$1,Grunnbeløpstabell!$A$2:$L$128,3,FALSE))/100)))/100,1)*100,0)</f>
        <v>2480600</v>
      </c>
      <c r="BH66" s="66">
        <f>IFERROR(MROUND((BG66+(BG66*(IF(Grunnbeløpstabell!$G$1&lt;&gt;"Egendefinert årlig prisstigning",ATF!$S$13,VLOOKUP($BH$1,Grunnbeløpstabell!$A$2:$L$128,3,FALSE))/100)))/100,1)*100,0)</f>
        <v>2559200</v>
      </c>
      <c r="BI66" s="66">
        <f>IFERROR(MROUND((BH66+(BH66*(IF(Grunnbeløpstabell!$G$1&lt;&gt;"Egendefinert årlig prisstigning",ATF!$S$13,VLOOKUP($BI$1,Grunnbeløpstabell!$A$2:$L$128,3,FALSE))/100)))/100,1)*100,0)</f>
        <v>2640300</v>
      </c>
      <c r="BJ66" s="66">
        <f>IFERROR(MROUND((BI66+(BI66*(IF(Grunnbeløpstabell!$G$1&lt;&gt;"Egendefinert årlig prisstigning",ATF!$S$13,VLOOKUP($BJ$1,Grunnbeløpstabell!$A$2:$L$128,3,FALSE))/100)))/100,1)*100,0)</f>
        <v>2724000</v>
      </c>
      <c r="BK66" s="66">
        <f>IFERROR(MROUND((BJ66+(BJ66*(IF(Grunnbeløpstabell!$G$1&lt;&gt;"Egendefinert årlig prisstigning",ATF!$S$13,VLOOKUP($BK$1,Grunnbeløpstabell!$A$2:$L$128,3,FALSE))/100)))/100,1)*100,0)</f>
        <v>2810400</v>
      </c>
      <c r="BL66" s="66">
        <f>IFERROR(MROUND((BK66+(BK66*(IF(Grunnbeløpstabell!$G$1&lt;&gt;"Egendefinert årlig prisstigning",ATF!$S$13,VLOOKUP($BL$1,Grunnbeløpstabell!$A$2:$L$128,3,FALSE))/100)))/100,1)*100,0)</f>
        <v>2899500</v>
      </c>
      <c r="BM66" s="66">
        <f>IFERROR(MROUND((BL66+(BL66*(IF(Grunnbeløpstabell!$G$1&lt;&gt;"Egendefinert årlig prisstigning",ATF!$S$13,VLOOKUP($BM$1,Grunnbeløpstabell!$A$2:$L$128,3,FALSE))/100)))/100,1)*100,0)</f>
        <v>2991400</v>
      </c>
      <c r="BN66" s="66">
        <f>IFERROR(MROUND((BM66+(BM66*(IF(Grunnbeløpstabell!$G$1&lt;&gt;"Egendefinert årlig prisstigning",ATF!$S$13,VLOOKUP($BN$1,Grunnbeløpstabell!$A$2:$L$128,3,FALSE))/100)))/100,1)*100,0)</f>
        <v>3086200</v>
      </c>
      <c r="BO66" s="66">
        <f>IFERROR(MROUND((BN66+(BN66*(IF(Grunnbeløpstabell!$G$1&lt;&gt;"Egendefinert årlig prisstigning",ATF!$S$13,VLOOKUP($BO$1,Grunnbeløpstabell!$A$2:$L$128,3,FALSE))/100)))/100,1)*100,0)</f>
        <v>3184000</v>
      </c>
      <c r="BP66" s="66">
        <f>IFERROR(MROUND((BO66+(BO66*(IF(Grunnbeløpstabell!$G$1&lt;&gt;"Egendefinert årlig prisstigning",ATF!$S$13,VLOOKUP($BP$1,Grunnbeløpstabell!$A$2:$L$128,3,FALSE))/100)))/100,1)*100,0)</f>
        <v>3284900</v>
      </c>
      <c r="BQ66" s="66">
        <f>IFERROR(MROUND((BP66+(BP66*(IF(Grunnbeløpstabell!$G$1&lt;&gt;"Egendefinert årlig prisstigning",ATF!$S$13,VLOOKUP($BQ$1,Grunnbeløpstabell!$A$2:$L$128,3,FALSE))/100)))/100,1)*100,0)</f>
        <v>3389000</v>
      </c>
      <c r="BR66" s="66">
        <f>IFERROR(MROUND((BQ66+(BQ66*(IF(Grunnbeløpstabell!$G$1&lt;&gt;"Egendefinert årlig prisstigning",ATF!$S$13,VLOOKUP($BR$1,Grunnbeløpstabell!$A$2:$L$128,3,FALSE))/100)))/100,1)*100,0)</f>
        <v>3496400</v>
      </c>
      <c r="BS66" s="66">
        <f>IFERROR(MROUND((BR66+(BR66*(IF(Grunnbeløpstabell!$G$1&lt;&gt;"Egendefinert årlig prisstigning",ATF!$S$13,VLOOKUP($BS$1,Grunnbeløpstabell!$A$2:$L$128,3,FALSE))/100)))/100,1)*100,0)</f>
        <v>3607200</v>
      </c>
      <c r="BT66" s="66">
        <f>IFERROR(MROUND((BS66+(BS66*(IF(Grunnbeløpstabell!$G$1&lt;&gt;"Egendefinert årlig prisstigning",ATF!$S$13,VLOOKUP($BT$1,Grunnbeløpstabell!$A$2:$L$128,3,FALSE))/100)))/100,1)*100,0)</f>
        <v>3721500</v>
      </c>
      <c r="BU66" s="66">
        <f>IFERROR(MROUND((BT66+(BT66*(IF(Grunnbeløpstabell!$G$1&lt;&gt;"Egendefinert årlig prisstigning",ATF!$S$13,VLOOKUP($BU$1,Grunnbeløpstabell!$A$2:$L$128,3,FALSE))/100)))/100,1)*100,0)</f>
        <v>3839500</v>
      </c>
      <c r="BV66" s="66">
        <f>IFERROR(MROUND((BU66+(BU66*(IF(Grunnbeløpstabell!$G$1&lt;&gt;"Egendefinert årlig prisstigning",ATF!$S$13,VLOOKUP($BV$1,Grunnbeløpstabell!$A$2:$L$128,3,FALSE))/100)))/100,1)*100,0)</f>
        <v>3961200</v>
      </c>
      <c r="BW66" s="66">
        <f>IFERROR(MROUND((BV66+(BV66*(IF(Grunnbeløpstabell!$G$1&lt;&gt;"Egendefinert årlig prisstigning",ATF!$S$13,VLOOKUP($BW$1,Grunnbeløpstabell!$A$2:$L$128,3,FALSE))/100)))/100,1)*100,0)</f>
        <v>4086800</v>
      </c>
      <c r="BX66" s="66">
        <f>IFERROR(MROUND((BW66+(BW66*(IF(Grunnbeløpstabell!$G$1&lt;&gt;"Egendefinert årlig prisstigning",ATF!$S$13,VLOOKUP($BX$1,Grunnbeløpstabell!$A$2:$L$128,3,FALSE))/100)))/100,1)*100,0)</f>
        <v>4216400</v>
      </c>
      <c r="BY66" s="66">
        <f>IFERROR(MROUND((BX66+(BX66*(IF(Grunnbeløpstabell!$G$1&lt;&gt;"Egendefinert årlig prisstigning",ATF!$S$13,VLOOKUP($BY$1,Grunnbeløpstabell!$A$2:$L$128,3,FALSE))/100)))/100,1)*100,0)</f>
        <v>4350100</v>
      </c>
      <c r="BZ66" s="66">
        <f>IFERROR(MROUND((BY66+(BY66*(IF(Grunnbeløpstabell!$G$1&lt;&gt;"Egendefinert årlig prisstigning",ATF!$S$13,VLOOKUP($BZ$1,Grunnbeløpstabell!$A$2:$L$128,3,FALSE))/100)))/100,1)*100,0)</f>
        <v>4488000</v>
      </c>
      <c r="CA66" s="66">
        <f>IFERROR(MROUND((BZ66+(BZ66*(IF(Grunnbeløpstabell!$G$1&lt;&gt;"Egendefinert årlig prisstigning",ATF!$S$13,VLOOKUP($CA$1,Grunnbeløpstabell!$A$2:$L$128,3,FALSE))/100)))/100,1)*100,0)</f>
        <v>4630300</v>
      </c>
      <c r="CB66" s="66">
        <f>IFERROR(MROUND((CA66+(CA66*(IF(Grunnbeløpstabell!$G$1&lt;&gt;"Egendefinert årlig prisstigning",ATF!$S$13,VLOOKUP($CB$1,Grunnbeløpstabell!$A$2:$L$128,3,FALSE))/100)))/100,1)*100,0)</f>
        <v>4777100</v>
      </c>
      <c r="CC66" s="66">
        <f>IFERROR(MROUND((CB66+(CB66*(IF(Grunnbeløpstabell!$G$1&lt;&gt;"Egendefinert årlig prisstigning",ATF!$S$13,VLOOKUP($CC$1,Grunnbeløpstabell!$A$2:$L$128,3,FALSE))/100)))/100,1)*100,0)</f>
        <v>4928500</v>
      </c>
      <c r="CD66" s="66">
        <f>IFERROR(MROUND((CC66+(CC66*(IF(Grunnbeløpstabell!$G$1&lt;&gt;"Egendefinert årlig prisstigning",ATF!$S$13,VLOOKUP($CD$1,Grunnbeløpstabell!$A$2:$L$128,3,FALSE))/100)))/100,1)*100,0)</f>
        <v>5084700</v>
      </c>
      <c r="CE66" s="66">
        <f>IFERROR(MROUND((CD66+(CD66*(IF(Grunnbeløpstabell!$G$1&lt;&gt;"Egendefinert årlig prisstigning",ATF!$S$13,VLOOKUP($CE$1,Grunnbeløpstabell!$A$2:$L$128,3,FALSE))/100)))/100,1)*100,0)</f>
        <v>5245900</v>
      </c>
      <c r="CF66" s="66">
        <f>IFERROR(MROUND((CE66+(CE66*(IF(Grunnbeløpstabell!$G$1&lt;&gt;"Egendefinert årlig prisstigning",ATF!$S$13,VLOOKUP($CF$1,Grunnbeløpstabell!$A$2:$L$128,3,FALSE))/100)))/100,1)*100,0)</f>
        <v>5412200</v>
      </c>
      <c r="CG66" s="66">
        <f>IFERROR(MROUND((CF66+(CF66*(IF(Grunnbeløpstabell!$G$1&lt;&gt;"Egendefinert årlig prisstigning",ATF!$S$13,VLOOKUP($CG$1,Grunnbeløpstabell!$A$2:$L$128,3,FALSE))/100)))/100,1)*100,0)</f>
        <v>5583800</v>
      </c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</row>
    <row r="67" spans="1:147">
      <c r="A67" s="159">
        <v>84</v>
      </c>
      <c r="B67" s="161" t="s">
        <v>237</v>
      </c>
      <c r="C67" s="161" t="s">
        <v>237</v>
      </c>
      <c r="D67" s="161" t="s">
        <v>237</v>
      </c>
      <c r="E67" s="161" t="s">
        <v>237</v>
      </c>
      <c r="F67" s="161" t="s">
        <v>237</v>
      </c>
      <c r="G67" s="215">
        <v>715400</v>
      </c>
      <c r="H67" s="160">
        <v>715400</v>
      </c>
      <c r="I67" s="215">
        <v>728300</v>
      </c>
      <c r="J67" s="160">
        <v>728300</v>
      </c>
      <c r="K67" s="215">
        <v>744800</v>
      </c>
      <c r="L67" s="160">
        <v>753000</v>
      </c>
      <c r="M67" s="215">
        <v>785000</v>
      </c>
      <c r="N67" s="160">
        <v>789800</v>
      </c>
      <c r="O67" s="215">
        <v>806400</v>
      </c>
      <c r="P67" s="160">
        <v>820300</v>
      </c>
      <c r="Q67" s="215">
        <v>842400</v>
      </c>
      <c r="R67" s="160">
        <v>851400</v>
      </c>
      <c r="S67" s="215">
        <v>868300</v>
      </c>
      <c r="T67" s="160">
        <v>870000</v>
      </c>
      <c r="U67" s="215">
        <v>880000</v>
      </c>
      <c r="V67" s="160">
        <v>882900</v>
      </c>
      <c r="W67" s="215">
        <v>893900</v>
      </c>
      <c r="X67" s="160">
        <v>906000</v>
      </c>
      <c r="Y67" s="215">
        <v>910000</v>
      </c>
      <c r="Z67" s="160">
        <v>919700</v>
      </c>
      <c r="AA67" s="215">
        <v>935300</v>
      </c>
      <c r="AB67" s="160">
        <v>966300</v>
      </c>
      <c r="AC67" s="66">
        <f>IFERROR(MROUND((AB67+(AB67*(IF(Grunnbeløpstabell!$G$1&lt;&gt;"Egendefinert årlig prisstigning",ATF!$S$13,VLOOKUP($AC$1,Grunnbeløpstabell!$A$2:$L$128,3,FALSE))/100)))/100,1)*100,0)</f>
        <v>996900</v>
      </c>
      <c r="AD67" s="66">
        <f>IFERROR(MROUND((AC67+(AC67*(IF(Grunnbeløpstabell!$G$1&lt;&gt;"Egendefinert årlig prisstigning",ATF!$S$13,VLOOKUP($AD$1,Grunnbeløpstabell!$A$2:$L$128,3,FALSE))/100)))/100,1)*100,0)</f>
        <v>1028500</v>
      </c>
      <c r="AE67" s="66">
        <f>IFERROR(MROUND((AD67+(AD67*(IF(Grunnbeløpstabell!$G$1&lt;&gt;"Egendefinert årlig prisstigning",ATF!$S$13,VLOOKUP($AE$1,Grunnbeløpstabell!$A$2:$L$128,3,FALSE))/100)))/100,1)*100,0)</f>
        <v>1061100</v>
      </c>
      <c r="AF67" s="66">
        <f>IFERROR(MROUND((AE67+(AE67*(IF(Grunnbeløpstabell!$G$1&lt;&gt;"Egendefinert årlig prisstigning",ATF!$S$13,VLOOKUP($AF$1,Grunnbeløpstabell!$A$2:$L$128,3,FALSE))/100)))/100,1)*100,0)</f>
        <v>1094700</v>
      </c>
      <c r="AG67" s="66">
        <f>IFERROR(MROUND((AF67+(AF67*(IF(Grunnbeløpstabell!$G$1&lt;&gt;"Egendefinert årlig prisstigning",ATF!$S$13,VLOOKUP($AG$1,Grunnbeløpstabell!$A$2:$L$128,3,FALSE))/100)))/100,1)*100,0)</f>
        <v>1129400</v>
      </c>
      <c r="AH67" s="66">
        <f>IFERROR(MROUND((AG67+(AG67*(IF(Grunnbeløpstabell!$G$1&lt;&gt;"Egendefinert årlig prisstigning",ATF!$S$13,VLOOKUP($AH$1,Grunnbeløpstabell!$A$2:$L$128,3,FALSE))/100)))/100,1)*100,0)</f>
        <v>1165200</v>
      </c>
      <c r="AI67" s="66">
        <f>IFERROR(MROUND((AH67+(AH67*(IF(Grunnbeløpstabell!$G$1&lt;&gt;"Egendefinert årlig prisstigning",ATF!$S$13,VLOOKUP($AI$1,Grunnbeløpstabell!$A$2:$L$128,3,FALSE))/100)))/100,1)*100,0)</f>
        <v>1202100</v>
      </c>
      <c r="AJ67" s="66">
        <f>IFERROR(MROUND((AI67+(AI67*(IF(Grunnbeløpstabell!$G$1&lt;&gt;"Egendefinert årlig prisstigning",ATF!$S$13,VLOOKUP($AJ$1,Grunnbeløpstabell!$A$2:$L$128,3,FALSE))/100)))/100,1)*100,0)</f>
        <v>1240200</v>
      </c>
      <c r="AK67" s="66">
        <f>IFERROR(MROUND((AJ67+(AJ67*(IF(Grunnbeløpstabell!$G$1&lt;&gt;"Egendefinert årlig prisstigning",ATF!$S$13,VLOOKUP($AK$1,Grunnbeløpstabell!$A$2:$L$128,3,FALSE))/100)))/100,1)*100,0)</f>
        <v>1279500</v>
      </c>
      <c r="AL67" s="66">
        <f>IFERROR(MROUND((AK67+(AK67*(IF(Grunnbeløpstabell!$G$1&lt;&gt;"Egendefinert årlig prisstigning",ATF!$S$13,VLOOKUP($AL$1,Grunnbeløpstabell!$A$2:$L$128,3,FALSE))/100)))/100,1)*100,0)</f>
        <v>1320100</v>
      </c>
      <c r="AM67" s="66">
        <f>IFERROR(MROUND((AL67+(AL67*(IF(Grunnbeløpstabell!$G$1&lt;&gt;"Egendefinert årlig prisstigning",ATF!$S$13,VLOOKUP($AM$1,Grunnbeløpstabell!$A$2:$L$128,3,FALSE))/100)))/100,1)*100,0)</f>
        <v>1361900</v>
      </c>
      <c r="AN67" s="66">
        <f>IFERROR(MROUND((AM67+(AM67*(IF(Grunnbeløpstabell!$G$1&lt;&gt;"Egendefinert årlig prisstigning",ATF!$S$13,VLOOKUP($AN$1,Grunnbeløpstabell!$A$2:$L$128,3,FALSE))/100)))/100,1)*100,0)</f>
        <v>1405100</v>
      </c>
      <c r="AO67" s="66">
        <f>IFERROR(MROUND((AN67+(AN67*(IF(Grunnbeløpstabell!$G$1&lt;&gt;"Egendefinert årlig prisstigning",ATF!$S$13,VLOOKUP($AO$1,Grunnbeløpstabell!$A$2:$L$128,3,FALSE))/100)))/100,1)*100,0)</f>
        <v>1449600</v>
      </c>
      <c r="AP67" s="66">
        <f>IFERROR(MROUND((AO67+(AO67*(IF(Grunnbeløpstabell!$G$1&lt;&gt;"Egendefinert årlig prisstigning",ATF!$S$13,VLOOKUP($AP$1,Grunnbeløpstabell!$A$2:$L$128,3,FALSE))/100)))/100,1)*100,0)</f>
        <v>1495600</v>
      </c>
      <c r="AQ67" s="66">
        <f>IFERROR(MROUND((AP67+(AP67*(IF(Grunnbeløpstabell!$G$1&lt;&gt;"Egendefinert årlig prisstigning",ATF!$S$13,VLOOKUP($AQ$1,Grunnbeløpstabell!$A$2:$L$128,3,FALSE))/100)))/100,1)*100,0)</f>
        <v>1543000</v>
      </c>
      <c r="AR67" s="66">
        <f>IFERROR(MROUND((AQ67+(AQ67*(IF(Grunnbeløpstabell!$G$1&lt;&gt;"Egendefinert årlig prisstigning",ATF!$S$13,VLOOKUP($AR$1,Grunnbeløpstabell!$A$2:$L$128,3,FALSE))/100)))/100,1)*100,0)</f>
        <v>1591900</v>
      </c>
      <c r="AS67" s="66">
        <f>IFERROR(MROUND((AR67+(AR67*(IF(Grunnbeløpstabell!$G$1&lt;&gt;"Egendefinert årlig prisstigning",ATF!$S$13,VLOOKUP($AS$1,Grunnbeløpstabell!$A$2:$L$128,3,FALSE))/100)))/100,1)*100,0)</f>
        <v>1642400</v>
      </c>
      <c r="AT67" s="66">
        <f>IFERROR(MROUND((AS67+(AS67*(IF(Grunnbeløpstabell!$G$1&lt;&gt;"Egendefinert årlig prisstigning",ATF!$S$13,VLOOKUP($AT$1,Grunnbeløpstabell!$A$2:$L$128,3,FALSE))/100)))/100,1)*100,0)</f>
        <v>1694500</v>
      </c>
      <c r="AU67" s="66">
        <f>IFERROR(MROUND((AT67+(AT67*(IF(Grunnbeløpstabell!$G$1&lt;&gt;"Egendefinert årlig prisstigning",ATF!$S$13,VLOOKUP($AU$1,Grunnbeløpstabell!$A$2:$L$128,3,FALSE))/100)))/100,1)*100,0)</f>
        <v>1748200</v>
      </c>
      <c r="AV67" s="66">
        <f>IFERROR(MROUND((AU67+(AU67*(IF(Grunnbeløpstabell!$G$1&lt;&gt;"Egendefinert årlig prisstigning",ATF!$S$13,VLOOKUP($AV$1,Grunnbeløpstabell!$A$2:$L$128,3,FALSE))/100)))/100,1)*100,0)</f>
        <v>1803600</v>
      </c>
      <c r="AW67" s="66">
        <f>IFERROR(MROUND((AV67+(AV67*(IF(Grunnbeløpstabell!$G$1&lt;&gt;"Egendefinert årlig prisstigning",ATF!$S$13,VLOOKUP($AW$1,Grunnbeløpstabell!$A$2:$L$128,3,FALSE))/100)))/100,1)*100,0)</f>
        <v>1860800</v>
      </c>
      <c r="AX67" s="66">
        <f>IFERROR(MROUND((AW67+(AW67*(IF(Grunnbeløpstabell!$G$1&lt;&gt;"Egendefinert årlig prisstigning",ATF!$S$13,VLOOKUP($AX$1,Grunnbeløpstabell!$A$2:$L$128,3,FALSE))/100)))/100,1)*100,0)</f>
        <v>1919800</v>
      </c>
      <c r="AY67" s="66">
        <f>IFERROR(MROUND((AX67+(AX67*(IF(Grunnbeløpstabell!$G$1&lt;&gt;"Egendefinert årlig prisstigning",ATF!$S$13,VLOOKUP($AY$1,Grunnbeløpstabell!$A$2:$L$128,3,FALSE))/100)))/100,1)*100,0)</f>
        <v>1980700</v>
      </c>
      <c r="AZ67" s="66">
        <f>IFERROR(MROUND((AY67+(AY67*(IF(Grunnbeløpstabell!$G$1&lt;&gt;"Egendefinert årlig prisstigning",ATF!$S$13,VLOOKUP($AZ$1,Grunnbeløpstabell!$A$2:$L$128,3,FALSE))/100)))/100,1)*100,0)</f>
        <v>2043500</v>
      </c>
      <c r="BA67" s="66">
        <f>IFERROR(MROUND((AZ67+(AZ67*(IF(Grunnbeløpstabell!$G$1&lt;&gt;"Egendefinert årlig prisstigning",ATF!$S$13,VLOOKUP($BA$1,Grunnbeløpstabell!$A$2:$L$128,3,FALSE))/100)))/100,1)*100,0)</f>
        <v>2108300</v>
      </c>
      <c r="BB67" s="66">
        <f>IFERROR(MROUND((BA67+(BA67*(IF(Grunnbeløpstabell!$G$1&lt;&gt;"Egendefinert årlig prisstigning",ATF!$S$13,VLOOKUP($BB$1,Grunnbeløpstabell!$A$2:$L$128,3,FALSE))/100)))/100,1)*100,0)</f>
        <v>2175100</v>
      </c>
      <c r="BC67" s="66">
        <f>IFERROR(MROUND((BB67+(BB67*(IF(Grunnbeløpstabell!$G$1&lt;&gt;"Egendefinert årlig prisstigning",ATF!$S$13,VLOOKUP($BC$1,Grunnbeløpstabell!$A$2:$L$128,3,FALSE))/100)))/100,1)*100,0)</f>
        <v>2244100</v>
      </c>
      <c r="BD67" s="66">
        <f>IFERROR(MROUND((BC67+(BC67*(IF(Grunnbeløpstabell!$G$1&lt;&gt;"Egendefinert årlig prisstigning",ATF!$S$13,VLOOKUP($BD$1,Grunnbeløpstabell!$A$2:$L$128,3,FALSE))/100)))/100,1)*100,0)</f>
        <v>2315200</v>
      </c>
      <c r="BE67" s="66">
        <f>IFERROR(MROUND((BD67+(BD67*(IF(Grunnbeløpstabell!$G$1&lt;&gt;"Egendefinert årlig prisstigning",ATF!$S$13,VLOOKUP($BE$1,Grunnbeløpstabell!$A$2:$L$128,3,FALSE))/100)))/100,1)*100,0)</f>
        <v>2388600</v>
      </c>
      <c r="BF67" s="66">
        <f>IFERROR(MROUND((BE67+(BE67*(IF(Grunnbeløpstabell!$G$1&lt;&gt;"Egendefinert årlig prisstigning",ATF!$S$13,VLOOKUP($BF$1,Grunnbeløpstabell!$A$2:$L$128,3,FALSE))/100)))/100,1)*100,0)</f>
        <v>2464300</v>
      </c>
      <c r="BG67" s="66">
        <f>IFERROR(MROUND((BF67+(BF67*(IF(Grunnbeløpstabell!$G$1&lt;&gt;"Egendefinert årlig prisstigning",ATF!$S$13,VLOOKUP($BG$1,Grunnbeløpstabell!$A$2:$L$128,3,FALSE))/100)))/100,1)*100,0)</f>
        <v>2542400</v>
      </c>
      <c r="BH67" s="66">
        <f>IFERROR(MROUND((BG67+(BG67*(IF(Grunnbeløpstabell!$G$1&lt;&gt;"Egendefinert årlig prisstigning",ATF!$S$13,VLOOKUP($BH$1,Grunnbeløpstabell!$A$2:$L$128,3,FALSE))/100)))/100,1)*100,0)</f>
        <v>2623000</v>
      </c>
      <c r="BI67" s="66">
        <f>IFERROR(MROUND((BH67+(BH67*(IF(Grunnbeløpstabell!$G$1&lt;&gt;"Egendefinert årlig prisstigning",ATF!$S$13,VLOOKUP($BI$1,Grunnbeløpstabell!$A$2:$L$128,3,FALSE))/100)))/100,1)*100,0)</f>
        <v>2706100</v>
      </c>
      <c r="BJ67" s="66">
        <f>IFERROR(MROUND((BI67+(BI67*(IF(Grunnbeløpstabell!$G$1&lt;&gt;"Egendefinert årlig prisstigning",ATF!$S$13,VLOOKUP($BJ$1,Grunnbeløpstabell!$A$2:$L$128,3,FALSE))/100)))/100,1)*100,0)</f>
        <v>2791900</v>
      </c>
      <c r="BK67" s="66">
        <f>IFERROR(MROUND((BJ67+(BJ67*(IF(Grunnbeløpstabell!$G$1&lt;&gt;"Egendefinert årlig prisstigning",ATF!$S$13,VLOOKUP($BK$1,Grunnbeløpstabell!$A$2:$L$128,3,FALSE))/100)))/100,1)*100,0)</f>
        <v>2880400</v>
      </c>
      <c r="BL67" s="66">
        <f>IFERROR(MROUND((BK67+(BK67*(IF(Grunnbeløpstabell!$G$1&lt;&gt;"Egendefinert årlig prisstigning",ATF!$S$13,VLOOKUP($BL$1,Grunnbeløpstabell!$A$2:$L$128,3,FALSE))/100)))/100,1)*100,0)</f>
        <v>2971700</v>
      </c>
      <c r="BM67" s="66">
        <f>IFERROR(MROUND((BL67+(BL67*(IF(Grunnbeløpstabell!$G$1&lt;&gt;"Egendefinert årlig prisstigning",ATF!$S$13,VLOOKUP($BM$1,Grunnbeløpstabell!$A$2:$L$128,3,FALSE))/100)))/100,1)*100,0)</f>
        <v>3065900</v>
      </c>
      <c r="BN67" s="66">
        <f>IFERROR(MROUND((BM67+(BM67*(IF(Grunnbeløpstabell!$G$1&lt;&gt;"Egendefinert årlig prisstigning",ATF!$S$13,VLOOKUP($BN$1,Grunnbeløpstabell!$A$2:$L$128,3,FALSE))/100)))/100,1)*100,0)</f>
        <v>3163100</v>
      </c>
      <c r="BO67" s="66">
        <f>IFERROR(MROUND((BN67+(BN67*(IF(Grunnbeløpstabell!$G$1&lt;&gt;"Egendefinert årlig prisstigning",ATF!$S$13,VLOOKUP($BO$1,Grunnbeløpstabell!$A$2:$L$128,3,FALSE))/100)))/100,1)*100,0)</f>
        <v>3263400</v>
      </c>
      <c r="BP67" s="66">
        <f>IFERROR(MROUND((BO67+(BO67*(IF(Grunnbeløpstabell!$G$1&lt;&gt;"Egendefinert årlig prisstigning",ATF!$S$13,VLOOKUP($BP$1,Grunnbeløpstabell!$A$2:$L$128,3,FALSE))/100)))/100,1)*100,0)</f>
        <v>3366800</v>
      </c>
      <c r="BQ67" s="66">
        <f>IFERROR(MROUND((BP67+(BP67*(IF(Grunnbeløpstabell!$G$1&lt;&gt;"Egendefinert årlig prisstigning",ATF!$S$13,VLOOKUP($BQ$1,Grunnbeløpstabell!$A$2:$L$128,3,FALSE))/100)))/100,1)*100,0)</f>
        <v>3473500</v>
      </c>
      <c r="BR67" s="66">
        <f>IFERROR(MROUND((BQ67+(BQ67*(IF(Grunnbeløpstabell!$G$1&lt;&gt;"Egendefinert årlig prisstigning",ATF!$S$13,VLOOKUP($BR$1,Grunnbeløpstabell!$A$2:$L$128,3,FALSE))/100)))/100,1)*100,0)</f>
        <v>3583600</v>
      </c>
      <c r="BS67" s="66">
        <f>IFERROR(MROUND((BR67+(BR67*(IF(Grunnbeløpstabell!$G$1&lt;&gt;"Egendefinert årlig prisstigning",ATF!$S$13,VLOOKUP($BS$1,Grunnbeløpstabell!$A$2:$L$128,3,FALSE))/100)))/100,1)*100,0)</f>
        <v>3697200</v>
      </c>
      <c r="BT67" s="66">
        <f>IFERROR(MROUND((BS67+(BS67*(IF(Grunnbeløpstabell!$G$1&lt;&gt;"Egendefinert årlig prisstigning",ATF!$S$13,VLOOKUP($BT$1,Grunnbeløpstabell!$A$2:$L$128,3,FALSE))/100)))/100,1)*100,0)</f>
        <v>3814400</v>
      </c>
      <c r="BU67" s="66">
        <f>IFERROR(MROUND((BT67+(BT67*(IF(Grunnbeløpstabell!$G$1&lt;&gt;"Egendefinert årlig prisstigning",ATF!$S$13,VLOOKUP($BU$1,Grunnbeløpstabell!$A$2:$L$128,3,FALSE))/100)))/100,1)*100,0)</f>
        <v>3935300</v>
      </c>
      <c r="BV67" s="66">
        <f>IFERROR(MROUND((BU67+(BU67*(IF(Grunnbeløpstabell!$G$1&lt;&gt;"Egendefinert årlig prisstigning",ATF!$S$13,VLOOKUP($BV$1,Grunnbeløpstabell!$A$2:$L$128,3,FALSE))/100)))/100,1)*100,0)</f>
        <v>4060000</v>
      </c>
      <c r="BW67" s="66">
        <f>IFERROR(MROUND((BV67+(BV67*(IF(Grunnbeløpstabell!$G$1&lt;&gt;"Egendefinert årlig prisstigning",ATF!$S$13,VLOOKUP($BW$1,Grunnbeløpstabell!$A$2:$L$128,3,FALSE))/100)))/100,1)*100,0)</f>
        <v>4188700</v>
      </c>
      <c r="BX67" s="66">
        <f>IFERROR(MROUND((BW67+(BW67*(IF(Grunnbeløpstabell!$G$1&lt;&gt;"Egendefinert årlig prisstigning",ATF!$S$13,VLOOKUP($BX$1,Grunnbeløpstabell!$A$2:$L$128,3,FALSE))/100)))/100,1)*100,0)</f>
        <v>4321500</v>
      </c>
      <c r="BY67" s="66">
        <f>IFERROR(MROUND((BX67+(BX67*(IF(Grunnbeløpstabell!$G$1&lt;&gt;"Egendefinert årlig prisstigning",ATF!$S$13,VLOOKUP($BY$1,Grunnbeløpstabell!$A$2:$L$128,3,FALSE))/100)))/100,1)*100,0)</f>
        <v>4458500</v>
      </c>
      <c r="BZ67" s="66">
        <f>IFERROR(MROUND((BY67+(BY67*(IF(Grunnbeløpstabell!$G$1&lt;&gt;"Egendefinert årlig prisstigning",ATF!$S$13,VLOOKUP($BZ$1,Grunnbeløpstabell!$A$2:$L$128,3,FALSE))/100)))/100,1)*100,0)</f>
        <v>4599800</v>
      </c>
      <c r="CA67" s="66">
        <f>IFERROR(MROUND((BZ67+(BZ67*(IF(Grunnbeløpstabell!$G$1&lt;&gt;"Egendefinert årlig prisstigning",ATF!$S$13,VLOOKUP($CA$1,Grunnbeløpstabell!$A$2:$L$128,3,FALSE))/100)))/100,1)*100,0)</f>
        <v>4745600</v>
      </c>
      <c r="CB67" s="66">
        <f>IFERROR(MROUND((CA67+(CA67*(IF(Grunnbeløpstabell!$G$1&lt;&gt;"Egendefinert årlig prisstigning",ATF!$S$13,VLOOKUP($CB$1,Grunnbeløpstabell!$A$2:$L$128,3,FALSE))/100)))/100,1)*100,0)</f>
        <v>4896000</v>
      </c>
      <c r="CC67" s="66">
        <f>IFERROR(MROUND((CB67+(CB67*(IF(Grunnbeløpstabell!$G$1&lt;&gt;"Egendefinert årlig prisstigning",ATF!$S$13,VLOOKUP($CC$1,Grunnbeløpstabell!$A$2:$L$128,3,FALSE))/100)))/100,1)*100,0)</f>
        <v>5051200</v>
      </c>
      <c r="CD67" s="66">
        <f>IFERROR(MROUND((CC67+(CC67*(IF(Grunnbeløpstabell!$G$1&lt;&gt;"Egendefinert årlig prisstigning",ATF!$S$13,VLOOKUP($CD$1,Grunnbeløpstabell!$A$2:$L$128,3,FALSE))/100)))/100,1)*100,0)</f>
        <v>5211300</v>
      </c>
      <c r="CE67" s="66">
        <f>IFERROR(MROUND((CD67+(CD67*(IF(Grunnbeløpstabell!$G$1&lt;&gt;"Egendefinert årlig prisstigning",ATF!$S$13,VLOOKUP($CE$1,Grunnbeløpstabell!$A$2:$L$128,3,FALSE))/100)))/100,1)*100,0)</f>
        <v>5376500</v>
      </c>
      <c r="CF67" s="66">
        <f>IFERROR(MROUND((CE67+(CE67*(IF(Grunnbeløpstabell!$G$1&lt;&gt;"Egendefinert årlig prisstigning",ATF!$S$13,VLOOKUP($CF$1,Grunnbeløpstabell!$A$2:$L$128,3,FALSE))/100)))/100,1)*100,0)</f>
        <v>5546900</v>
      </c>
      <c r="CG67" s="66">
        <f>IFERROR(MROUND((CF67+(CF67*(IF(Grunnbeløpstabell!$G$1&lt;&gt;"Egendefinert årlig prisstigning",ATF!$S$13,VLOOKUP($CG$1,Grunnbeløpstabell!$A$2:$L$128,3,FALSE))/100)))/100,1)*100,0)</f>
        <v>5722700</v>
      </c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</row>
    <row r="68" spans="1:147">
      <c r="A68" s="159">
        <v>85</v>
      </c>
      <c r="B68" s="161" t="s">
        <v>237</v>
      </c>
      <c r="C68" s="161" t="s">
        <v>237</v>
      </c>
      <c r="D68" s="161" t="s">
        <v>237</v>
      </c>
      <c r="E68" s="161" t="s">
        <v>237</v>
      </c>
      <c r="F68" s="161" t="s">
        <v>237</v>
      </c>
      <c r="G68" s="215">
        <v>740400</v>
      </c>
      <c r="H68" s="160">
        <v>740400</v>
      </c>
      <c r="I68" s="215">
        <v>753300</v>
      </c>
      <c r="J68" s="160">
        <v>753300</v>
      </c>
      <c r="K68" s="215">
        <v>769800</v>
      </c>
      <c r="L68" s="160">
        <v>778000</v>
      </c>
      <c r="M68" s="215">
        <v>810000</v>
      </c>
      <c r="N68" s="160">
        <v>814800</v>
      </c>
      <c r="O68" s="215">
        <v>832000</v>
      </c>
      <c r="P68" s="160">
        <v>846300</v>
      </c>
      <c r="Q68" s="215">
        <v>869200</v>
      </c>
      <c r="R68" s="160">
        <v>878500</v>
      </c>
      <c r="S68" s="215">
        <v>895900</v>
      </c>
      <c r="T68" s="160">
        <v>897600</v>
      </c>
      <c r="U68" s="215">
        <v>907900</v>
      </c>
      <c r="V68" s="160">
        <v>910900</v>
      </c>
      <c r="W68" s="215">
        <v>922300</v>
      </c>
      <c r="X68" s="160">
        <v>934800</v>
      </c>
      <c r="Y68" s="215">
        <v>938900</v>
      </c>
      <c r="Z68" s="160">
        <v>948900</v>
      </c>
      <c r="AA68" s="215">
        <v>965000</v>
      </c>
      <c r="AB68" s="160">
        <v>996000</v>
      </c>
      <c r="AC68" s="66">
        <f>IFERROR(MROUND((AB68+(AB68*(IF(Grunnbeløpstabell!$G$1&lt;&gt;"Egendefinert årlig prisstigning",ATF!$S$13,VLOOKUP($AC$1,Grunnbeløpstabell!$A$2:$L$128,3,FALSE))/100)))/100,1)*100,0)</f>
        <v>1027600</v>
      </c>
      <c r="AD68" s="66">
        <f>IFERROR(MROUND((AC68+(AC68*(IF(Grunnbeløpstabell!$G$1&lt;&gt;"Egendefinert årlig prisstigning",ATF!$S$13,VLOOKUP($AD$1,Grunnbeløpstabell!$A$2:$L$128,3,FALSE))/100)))/100,1)*100,0)</f>
        <v>1060200</v>
      </c>
      <c r="AE68" s="66">
        <f>IFERROR(MROUND((AD68+(AD68*(IF(Grunnbeløpstabell!$G$1&lt;&gt;"Egendefinert årlig prisstigning",ATF!$S$13,VLOOKUP($AE$1,Grunnbeløpstabell!$A$2:$L$128,3,FALSE))/100)))/100,1)*100,0)</f>
        <v>1093800</v>
      </c>
      <c r="AF68" s="66">
        <f>IFERROR(MROUND((AE68+(AE68*(IF(Grunnbeløpstabell!$G$1&lt;&gt;"Egendefinert årlig prisstigning",ATF!$S$13,VLOOKUP($AF$1,Grunnbeløpstabell!$A$2:$L$128,3,FALSE))/100)))/100,1)*100,0)</f>
        <v>1128500</v>
      </c>
      <c r="AG68" s="66">
        <f>IFERROR(MROUND((AF68+(AF68*(IF(Grunnbeløpstabell!$G$1&lt;&gt;"Egendefinert årlig prisstigning",ATF!$S$13,VLOOKUP($AG$1,Grunnbeløpstabell!$A$2:$L$128,3,FALSE))/100)))/100,1)*100,0)</f>
        <v>1164300</v>
      </c>
      <c r="AH68" s="66">
        <f>IFERROR(MROUND((AG68+(AG68*(IF(Grunnbeløpstabell!$G$1&lt;&gt;"Egendefinert årlig prisstigning",ATF!$S$13,VLOOKUP($AH$1,Grunnbeløpstabell!$A$2:$L$128,3,FALSE))/100)))/100,1)*100,0)</f>
        <v>1201200</v>
      </c>
      <c r="AI68" s="66">
        <f>IFERROR(MROUND((AH68+(AH68*(IF(Grunnbeløpstabell!$G$1&lt;&gt;"Egendefinert årlig prisstigning",ATF!$S$13,VLOOKUP($AI$1,Grunnbeløpstabell!$A$2:$L$128,3,FALSE))/100)))/100,1)*100,0)</f>
        <v>1239300</v>
      </c>
      <c r="AJ68" s="66">
        <f>IFERROR(MROUND((AI68+(AI68*(IF(Grunnbeløpstabell!$G$1&lt;&gt;"Egendefinert årlig prisstigning",ATF!$S$13,VLOOKUP($AJ$1,Grunnbeløpstabell!$A$2:$L$128,3,FALSE))/100)))/100,1)*100,0)</f>
        <v>1278600</v>
      </c>
      <c r="AK68" s="66">
        <f>IFERROR(MROUND((AJ68+(AJ68*(IF(Grunnbeløpstabell!$G$1&lt;&gt;"Egendefinert årlig prisstigning",ATF!$S$13,VLOOKUP($AK$1,Grunnbeløpstabell!$A$2:$L$128,3,FALSE))/100)))/100,1)*100,0)</f>
        <v>1319100</v>
      </c>
      <c r="AL68" s="66">
        <f>IFERROR(MROUND((AK68+(AK68*(IF(Grunnbeløpstabell!$G$1&lt;&gt;"Egendefinert årlig prisstigning",ATF!$S$13,VLOOKUP($AL$1,Grunnbeløpstabell!$A$2:$L$128,3,FALSE))/100)))/100,1)*100,0)</f>
        <v>1360900</v>
      </c>
      <c r="AM68" s="66">
        <f>IFERROR(MROUND((AL68+(AL68*(IF(Grunnbeløpstabell!$G$1&lt;&gt;"Egendefinert årlig prisstigning",ATF!$S$13,VLOOKUP($AM$1,Grunnbeløpstabell!$A$2:$L$128,3,FALSE))/100)))/100,1)*100,0)</f>
        <v>1404000</v>
      </c>
      <c r="AN68" s="66">
        <f>IFERROR(MROUND((AM68+(AM68*(IF(Grunnbeløpstabell!$G$1&lt;&gt;"Egendefinert årlig prisstigning",ATF!$S$13,VLOOKUP($AN$1,Grunnbeløpstabell!$A$2:$L$128,3,FALSE))/100)))/100,1)*100,0)</f>
        <v>1448500</v>
      </c>
      <c r="AO68" s="66">
        <f>IFERROR(MROUND((AN68+(AN68*(IF(Grunnbeløpstabell!$G$1&lt;&gt;"Egendefinert årlig prisstigning",ATF!$S$13,VLOOKUP($AO$1,Grunnbeløpstabell!$A$2:$L$128,3,FALSE))/100)))/100,1)*100,0)</f>
        <v>1494400</v>
      </c>
      <c r="AP68" s="66">
        <f>IFERROR(MROUND((AO68+(AO68*(IF(Grunnbeløpstabell!$G$1&lt;&gt;"Egendefinert årlig prisstigning",ATF!$S$13,VLOOKUP($AP$1,Grunnbeløpstabell!$A$2:$L$128,3,FALSE))/100)))/100,1)*100,0)</f>
        <v>1541800</v>
      </c>
      <c r="AQ68" s="66">
        <f>IFERROR(MROUND((AP68+(AP68*(IF(Grunnbeløpstabell!$G$1&lt;&gt;"Egendefinert årlig prisstigning",ATF!$S$13,VLOOKUP($AQ$1,Grunnbeløpstabell!$A$2:$L$128,3,FALSE))/100)))/100,1)*100,0)</f>
        <v>1590700</v>
      </c>
      <c r="AR68" s="66">
        <f>IFERROR(MROUND((AQ68+(AQ68*(IF(Grunnbeløpstabell!$G$1&lt;&gt;"Egendefinert årlig prisstigning",ATF!$S$13,VLOOKUP($AR$1,Grunnbeløpstabell!$A$2:$L$128,3,FALSE))/100)))/100,1)*100,0)</f>
        <v>1641100</v>
      </c>
      <c r="AS68" s="66">
        <f>IFERROR(MROUND((AR68+(AR68*(IF(Grunnbeløpstabell!$G$1&lt;&gt;"Egendefinert årlig prisstigning",ATF!$S$13,VLOOKUP($AS$1,Grunnbeløpstabell!$A$2:$L$128,3,FALSE))/100)))/100,1)*100,0)</f>
        <v>1693100</v>
      </c>
      <c r="AT68" s="66">
        <f>IFERROR(MROUND((AS68+(AS68*(IF(Grunnbeløpstabell!$G$1&lt;&gt;"Egendefinert årlig prisstigning",ATF!$S$13,VLOOKUP($AT$1,Grunnbeløpstabell!$A$2:$L$128,3,FALSE))/100)))/100,1)*100,0)</f>
        <v>1746800</v>
      </c>
      <c r="AU68" s="66">
        <f>IFERROR(MROUND((AT68+(AT68*(IF(Grunnbeløpstabell!$G$1&lt;&gt;"Egendefinert årlig prisstigning",ATF!$S$13,VLOOKUP($AU$1,Grunnbeløpstabell!$A$2:$L$128,3,FALSE))/100)))/100,1)*100,0)</f>
        <v>1802200</v>
      </c>
      <c r="AV68" s="66">
        <f>IFERROR(MROUND((AU68+(AU68*(IF(Grunnbeløpstabell!$G$1&lt;&gt;"Egendefinert årlig prisstigning",ATF!$S$13,VLOOKUP($AV$1,Grunnbeløpstabell!$A$2:$L$128,3,FALSE))/100)))/100,1)*100,0)</f>
        <v>1859300</v>
      </c>
      <c r="AW68" s="66">
        <f>IFERROR(MROUND((AV68+(AV68*(IF(Grunnbeløpstabell!$G$1&lt;&gt;"Egendefinert årlig prisstigning",ATF!$S$13,VLOOKUP($AW$1,Grunnbeløpstabell!$A$2:$L$128,3,FALSE))/100)))/100,1)*100,0)</f>
        <v>1918200</v>
      </c>
      <c r="AX68" s="66">
        <f>IFERROR(MROUND((AW68+(AW68*(IF(Grunnbeløpstabell!$G$1&lt;&gt;"Egendefinert årlig prisstigning",ATF!$S$13,VLOOKUP($AX$1,Grunnbeløpstabell!$A$2:$L$128,3,FALSE))/100)))/100,1)*100,0)</f>
        <v>1979000</v>
      </c>
      <c r="AY68" s="66">
        <f>IFERROR(MROUND((AX68+(AX68*(IF(Grunnbeløpstabell!$G$1&lt;&gt;"Egendefinert årlig prisstigning",ATF!$S$13,VLOOKUP($AY$1,Grunnbeløpstabell!$A$2:$L$128,3,FALSE))/100)))/100,1)*100,0)</f>
        <v>2041700</v>
      </c>
      <c r="AZ68" s="66">
        <f>IFERROR(MROUND((AY68+(AY68*(IF(Grunnbeløpstabell!$G$1&lt;&gt;"Egendefinert årlig prisstigning",ATF!$S$13,VLOOKUP($AZ$1,Grunnbeløpstabell!$A$2:$L$128,3,FALSE))/100)))/100,1)*100,0)</f>
        <v>2106400</v>
      </c>
      <c r="BA68" s="66">
        <f>IFERROR(MROUND((AZ68+(AZ68*(IF(Grunnbeløpstabell!$G$1&lt;&gt;"Egendefinert årlig prisstigning",ATF!$S$13,VLOOKUP($BA$1,Grunnbeløpstabell!$A$2:$L$128,3,FALSE))/100)))/100,1)*100,0)</f>
        <v>2173200</v>
      </c>
      <c r="BB68" s="66">
        <f>IFERROR(MROUND((BA68+(BA68*(IF(Grunnbeløpstabell!$G$1&lt;&gt;"Egendefinert årlig prisstigning",ATF!$S$13,VLOOKUP($BB$1,Grunnbeløpstabell!$A$2:$L$128,3,FALSE))/100)))/100,1)*100,0)</f>
        <v>2242100</v>
      </c>
      <c r="BC68" s="66">
        <f>IFERROR(MROUND((BB68+(BB68*(IF(Grunnbeløpstabell!$G$1&lt;&gt;"Egendefinert årlig prisstigning",ATF!$S$13,VLOOKUP($BC$1,Grunnbeløpstabell!$A$2:$L$128,3,FALSE))/100)))/100,1)*100,0)</f>
        <v>2313200</v>
      </c>
      <c r="BD68" s="66">
        <f>IFERROR(MROUND((BC68+(BC68*(IF(Grunnbeløpstabell!$G$1&lt;&gt;"Egendefinert årlig prisstigning",ATF!$S$13,VLOOKUP($BD$1,Grunnbeløpstabell!$A$2:$L$128,3,FALSE))/100)))/100,1)*100,0)</f>
        <v>2386500</v>
      </c>
      <c r="BE68" s="66">
        <f>IFERROR(MROUND((BD68+(BD68*(IF(Grunnbeløpstabell!$G$1&lt;&gt;"Egendefinert årlig prisstigning",ATF!$S$13,VLOOKUP($BE$1,Grunnbeløpstabell!$A$2:$L$128,3,FALSE))/100)))/100,1)*100,0)</f>
        <v>2462200</v>
      </c>
      <c r="BF68" s="66">
        <f>IFERROR(MROUND((BE68+(BE68*(IF(Grunnbeløpstabell!$G$1&lt;&gt;"Egendefinert årlig prisstigning",ATF!$S$13,VLOOKUP($BF$1,Grunnbeløpstabell!$A$2:$L$128,3,FALSE))/100)))/100,1)*100,0)</f>
        <v>2540300</v>
      </c>
      <c r="BG68" s="66">
        <f>IFERROR(MROUND((BF68+(BF68*(IF(Grunnbeløpstabell!$G$1&lt;&gt;"Egendefinert årlig prisstigning",ATF!$S$13,VLOOKUP($BG$1,Grunnbeløpstabell!$A$2:$L$128,3,FALSE))/100)))/100,1)*100,0)</f>
        <v>2620800</v>
      </c>
      <c r="BH68" s="66">
        <f>IFERROR(MROUND((BG68+(BG68*(IF(Grunnbeløpstabell!$G$1&lt;&gt;"Egendefinert årlig prisstigning",ATF!$S$13,VLOOKUP($BH$1,Grunnbeløpstabell!$A$2:$L$128,3,FALSE))/100)))/100,1)*100,0)</f>
        <v>2703900</v>
      </c>
      <c r="BI68" s="66">
        <f>IFERROR(MROUND((BH68+(BH68*(IF(Grunnbeløpstabell!$G$1&lt;&gt;"Egendefinert årlig prisstigning",ATF!$S$13,VLOOKUP($BI$1,Grunnbeløpstabell!$A$2:$L$128,3,FALSE))/100)))/100,1)*100,0)</f>
        <v>2789600</v>
      </c>
      <c r="BJ68" s="66">
        <f>IFERROR(MROUND((BI68+(BI68*(IF(Grunnbeløpstabell!$G$1&lt;&gt;"Egendefinert årlig prisstigning",ATF!$S$13,VLOOKUP($BJ$1,Grunnbeløpstabell!$A$2:$L$128,3,FALSE))/100)))/100,1)*100,0)</f>
        <v>2878000</v>
      </c>
      <c r="BK68" s="66">
        <f>IFERROR(MROUND((BJ68+(BJ68*(IF(Grunnbeløpstabell!$G$1&lt;&gt;"Egendefinert årlig prisstigning",ATF!$S$13,VLOOKUP($BK$1,Grunnbeløpstabell!$A$2:$L$128,3,FALSE))/100)))/100,1)*100,0)</f>
        <v>2969200</v>
      </c>
      <c r="BL68" s="66">
        <f>IFERROR(MROUND((BK68+(BK68*(IF(Grunnbeløpstabell!$G$1&lt;&gt;"Egendefinert årlig prisstigning",ATF!$S$13,VLOOKUP($BL$1,Grunnbeløpstabell!$A$2:$L$128,3,FALSE))/100)))/100,1)*100,0)</f>
        <v>3063300</v>
      </c>
      <c r="BM68" s="66">
        <f>IFERROR(MROUND((BL68+(BL68*(IF(Grunnbeløpstabell!$G$1&lt;&gt;"Egendefinert årlig prisstigning",ATF!$S$13,VLOOKUP($BM$1,Grunnbeløpstabell!$A$2:$L$128,3,FALSE))/100)))/100,1)*100,0)</f>
        <v>3160400</v>
      </c>
      <c r="BN68" s="66">
        <f>IFERROR(MROUND((BM68+(BM68*(IF(Grunnbeløpstabell!$G$1&lt;&gt;"Egendefinert årlig prisstigning",ATF!$S$13,VLOOKUP($BN$1,Grunnbeløpstabell!$A$2:$L$128,3,FALSE))/100)))/100,1)*100,0)</f>
        <v>3260600</v>
      </c>
      <c r="BO68" s="66">
        <f>IFERROR(MROUND((BN68+(BN68*(IF(Grunnbeløpstabell!$G$1&lt;&gt;"Egendefinert årlig prisstigning",ATF!$S$13,VLOOKUP($BO$1,Grunnbeløpstabell!$A$2:$L$128,3,FALSE))/100)))/100,1)*100,0)</f>
        <v>3364000</v>
      </c>
      <c r="BP68" s="66">
        <f>IFERROR(MROUND((BO68+(BO68*(IF(Grunnbeløpstabell!$G$1&lt;&gt;"Egendefinert årlig prisstigning",ATF!$S$13,VLOOKUP($BP$1,Grunnbeløpstabell!$A$2:$L$128,3,FALSE))/100)))/100,1)*100,0)</f>
        <v>3470600</v>
      </c>
      <c r="BQ68" s="66">
        <f>IFERROR(MROUND((BP68+(BP68*(IF(Grunnbeløpstabell!$G$1&lt;&gt;"Egendefinert årlig prisstigning",ATF!$S$13,VLOOKUP($BQ$1,Grunnbeløpstabell!$A$2:$L$128,3,FALSE))/100)))/100,1)*100,0)</f>
        <v>3580600</v>
      </c>
      <c r="BR68" s="66">
        <f>IFERROR(MROUND((BQ68+(BQ68*(IF(Grunnbeløpstabell!$G$1&lt;&gt;"Egendefinert årlig prisstigning",ATF!$S$13,VLOOKUP($BR$1,Grunnbeløpstabell!$A$2:$L$128,3,FALSE))/100)))/100,1)*100,0)</f>
        <v>3694100</v>
      </c>
      <c r="BS68" s="66">
        <f>IFERROR(MROUND((BR68+(BR68*(IF(Grunnbeløpstabell!$G$1&lt;&gt;"Egendefinert årlig prisstigning",ATF!$S$13,VLOOKUP($BS$1,Grunnbeløpstabell!$A$2:$L$128,3,FALSE))/100)))/100,1)*100,0)</f>
        <v>3811200</v>
      </c>
      <c r="BT68" s="66">
        <f>IFERROR(MROUND((BS68+(BS68*(IF(Grunnbeløpstabell!$G$1&lt;&gt;"Egendefinert årlig prisstigning",ATF!$S$13,VLOOKUP($BT$1,Grunnbeløpstabell!$A$2:$L$128,3,FALSE))/100)))/100,1)*100,0)</f>
        <v>3932000</v>
      </c>
      <c r="BU68" s="66">
        <f>IFERROR(MROUND((BT68+(BT68*(IF(Grunnbeløpstabell!$G$1&lt;&gt;"Egendefinert årlig prisstigning",ATF!$S$13,VLOOKUP($BU$1,Grunnbeløpstabell!$A$2:$L$128,3,FALSE))/100)))/100,1)*100,0)</f>
        <v>4056600</v>
      </c>
      <c r="BV68" s="66">
        <f>IFERROR(MROUND((BU68+(BU68*(IF(Grunnbeløpstabell!$G$1&lt;&gt;"Egendefinert årlig prisstigning",ATF!$S$13,VLOOKUP($BV$1,Grunnbeløpstabell!$A$2:$L$128,3,FALSE))/100)))/100,1)*100,0)</f>
        <v>4185200</v>
      </c>
      <c r="BW68" s="66">
        <f>IFERROR(MROUND((BV68+(BV68*(IF(Grunnbeløpstabell!$G$1&lt;&gt;"Egendefinert årlig prisstigning",ATF!$S$13,VLOOKUP($BW$1,Grunnbeløpstabell!$A$2:$L$128,3,FALSE))/100)))/100,1)*100,0)</f>
        <v>4317900</v>
      </c>
      <c r="BX68" s="66">
        <f>IFERROR(MROUND((BW68+(BW68*(IF(Grunnbeløpstabell!$G$1&lt;&gt;"Egendefinert årlig prisstigning",ATF!$S$13,VLOOKUP($BX$1,Grunnbeløpstabell!$A$2:$L$128,3,FALSE))/100)))/100,1)*100,0)</f>
        <v>4454800</v>
      </c>
      <c r="BY68" s="66">
        <f>IFERROR(MROUND((BX68+(BX68*(IF(Grunnbeløpstabell!$G$1&lt;&gt;"Egendefinert årlig prisstigning",ATF!$S$13,VLOOKUP($BY$1,Grunnbeløpstabell!$A$2:$L$128,3,FALSE))/100)))/100,1)*100,0)</f>
        <v>4596000</v>
      </c>
      <c r="BZ68" s="66">
        <f>IFERROR(MROUND((BY68+(BY68*(IF(Grunnbeløpstabell!$G$1&lt;&gt;"Egendefinert årlig prisstigning",ATF!$S$13,VLOOKUP($BZ$1,Grunnbeløpstabell!$A$2:$L$128,3,FALSE))/100)))/100,1)*100,0)</f>
        <v>4741700</v>
      </c>
      <c r="CA68" s="66">
        <f>IFERROR(MROUND((BZ68+(BZ68*(IF(Grunnbeløpstabell!$G$1&lt;&gt;"Egendefinert årlig prisstigning",ATF!$S$13,VLOOKUP($CA$1,Grunnbeløpstabell!$A$2:$L$128,3,FALSE))/100)))/100,1)*100,0)</f>
        <v>4892000</v>
      </c>
      <c r="CB68" s="66">
        <f>IFERROR(MROUND((CA68+(CA68*(IF(Grunnbeløpstabell!$G$1&lt;&gt;"Egendefinert årlig prisstigning",ATF!$S$13,VLOOKUP($CB$1,Grunnbeløpstabell!$A$2:$L$128,3,FALSE))/100)))/100,1)*100,0)</f>
        <v>5047100</v>
      </c>
      <c r="CC68" s="66">
        <f>IFERROR(MROUND((CB68+(CB68*(IF(Grunnbeløpstabell!$G$1&lt;&gt;"Egendefinert årlig prisstigning",ATF!$S$13,VLOOKUP($CC$1,Grunnbeløpstabell!$A$2:$L$128,3,FALSE))/100)))/100,1)*100,0)</f>
        <v>5207100</v>
      </c>
      <c r="CD68" s="66">
        <f>IFERROR(MROUND((CC68+(CC68*(IF(Grunnbeløpstabell!$G$1&lt;&gt;"Egendefinert årlig prisstigning",ATF!$S$13,VLOOKUP($CD$1,Grunnbeløpstabell!$A$2:$L$128,3,FALSE))/100)))/100,1)*100,0)</f>
        <v>5372200</v>
      </c>
      <c r="CE68" s="66">
        <f>IFERROR(MROUND((CD68+(CD68*(IF(Grunnbeløpstabell!$G$1&lt;&gt;"Egendefinert årlig prisstigning",ATF!$S$13,VLOOKUP($CE$1,Grunnbeløpstabell!$A$2:$L$128,3,FALSE))/100)))/100,1)*100,0)</f>
        <v>5542500</v>
      </c>
      <c r="CF68" s="66">
        <f>IFERROR(MROUND((CE68+(CE68*(IF(Grunnbeløpstabell!$G$1&lt;&gt;"Egendefinert årlig prisstigning",ATF!$S$13,VLOOKUP($CF$1,Grunnbeløpstabell!$A$2:$L$128,3,FALSE))/100)))/100,1)*100,0)</f>
        <v>5718200</v>
      </c>
      <c r="CG68" s="66">
        <f>IFERROR(MROUND((CF68+(CF68*(IF(Grunnbeløpstabell!$G$1&lt;&gt;"Egendefinert årlig prisstigning",ATF!$S$13,VLOOKUP($CG$1,Grunnbeløpstabell!$A$2:$L$128,3,FALSE))/100)))/100,1)*100,0)</f>
        <v>5899500</v>
      </c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</row>
    <row r="69" spans="1:147">
      <c r="A69" s="159">
        <v>86</v>
      </c>
      <c r="B69" s="161" t="s">
        <v>237</v>
      </c>
      <c r="C69" s="161" t="s">
        <v>237</v>
      </c>
      <c r="D69" s="161" t="s">
        <v>237</v>
      </c>
      <c r="E69" s="161" t="s">
        <v>237</v>
      </c>
      <c r="F69" s="161" t="s">
        <v>237</v>
      </c>
      <c r="G69" s="215">
        <v>765400</v>
      </c>
      <c r="H69" s="160">
        <v>765400</v>
      </c>
      <c r="I69" s="215">
        <v>778300</v>
      </c>
      <c r="J69" s="160">
        <v>778300</v>
      </c>
      <c r="K69" s="215">
        <v>794800</v>
      </c>
      <c r="L69" s="160">
        <v>803000</v>
      </c>
      <c r="M69" s="215">
        <v>835000</v>
      </c>
      <c r="N69" s="160">
        <v>839800</v>
      </c>
      <c r="O69" s="215">
        <v>857500</v>
      </c>
      <c r="P69" s="160">
        <v>872200</v>
      </c>
      <c r="Q69" s="215">
        <v>895700</v>
      </c>
      <c r="R69" s="160">
        <v>905300</v>
      </c>
      <c r="S69" s="215">
        <v>923200</v>
      </c>
      <c r="T69" s="160">
        <v>925000</v>
      </c>
      <c r="U69" s="215">
        <v>935600</v>
      </c>
      <c r="V69" s="160">
        <v>938700</v>
      </c>
      <c r="W69" s="215">
        <v>950400</v>
      </c>
      <c r="X69" s="160">
        <v>963200</v>
      </c>
      <c r="Y69" s="215">
        <v>967400</v>
      </c>
      <c r="Z69" s="160">
        <v>977600</v>
      </c>
      <c r="AA69" s="215">
        <v>994200</v>
      </c>
      <c r="AB69" s="160">
        <v>1025200</v>
      </c>
      <c r="AC69" s="66">
        <f>IFERROR(MROUND((AB69+(AB69*(IF(Grunnbeløpstabell!$G$1&lt;&gt;"Egendefinert årlig prisstigning",ATF!$S$13,VLOOKUP($AC$1,Grunnbeløpstabell!$A$2:$L$128,3,FALSE))/100)))/100,1)*100,0)</f>
        <v>1057700</v>
      </c>
      <c r="AD69" s="66">
        <f>IFERROR(MROUND((AC69+(AC69*(IF(Grunnbeløpstabell!$G$1&lt;&gt;"Egendefinert årlig prisstigning",ATF!$S$13,VLOOKUP($AD$1,Grunnbeløpstabell!$A$2:$L$128,3,FALSE))/100)))/100,1)*100,0)</f>
        <v>1091200</v>
      </c>
      <c r="AE69" s="66">
        <f>IFERROR(MROUND((AD69+(AD69*(IF(Grunnbeløpstabell!$G$1&lt;&gt;"Egendefinert årlig prisstigning",ATF!$S$13,VLOOKUP($AE$1,Grunnbeløpstabell!$A$2:$L$128,3,FALSE))/100)))/100,1)*100,0)</f>
        <v>1125800</v>
      </c>
      <c r="AF69" s="66">
        <f>IFERROR(MROUND((AE69+(AE69*(IF(Grunnbeløpstabell!$G$1&lt;&gt;"Egendefinert årlig prisstigning",ATF!$S$13,VLOOKUP($AF$1,Grunnbeløpstabell!$A$2:$L$128,3,FALSE))/100)))/100,1)*100,0)</f>
        <v>1161500</v>
      </c>
      <c r="AG69" s="66">
        <f>IFERROR(MROUND((AF69+(AF69*(IF(Grunnbeløpstabell!$G$1&lt;&gt;"Egendefinert årlig prisstigning",ATF!$S$13,VLOOKUP($AG$1,Grunnbeløpstabell!$A$2:$L$128,3,FALSE))/100)))/100,1)*100,0)</f>
        <v>1198300</v>
      </c>
      <c r="AH69" s="66">
        <f>IFERROR(MROUND((AG69+(AG69*(IF(Grunnbeløpstabell!$G$1&lt;&gt;"Egendefinert årlig prisstigning",ATF!$S$13,VLOOKUP($AH$1,Grunnbeløpstabell!$A$2:$L$128,3,FALSE))/100)))/100,1)*100,0)</f>
        <v>1236300</v>
      </c>
      <c r="AI69" s="66">
        <f>IFERROR(MROUND((AH69+(AH69*(IF(Grunnbeløpstabell!$G$1&lt;&gt;"Egendefinert årlig prisstigning",ATF!$S$13,VLOOKUP($AI$1,Grunnbeløpstabell!$A$2:$L$128,3,FALSE))/100)))/100,1)*100,0)</f>
        <v>1275500</v>
      </c>
      <c r="AJ69" s="66">
        <f>IFERROR(MROUND((AI69+(AI69*(IF(Grunnbeløpstabell!$G$1&lt;&gt;"Egendefinert årlig prisstigning",ATF!$S$13,VLOOKUP($AJ$1,Grunnbeløpstabell!$A$2:$L$128,3,FALSE))/100)))/100,1)*100,0)</f>
        <v>1315900</v>
      </c>
      <c r="AK69" s="66">
        <f>IFERROR(MROUND((AJ69+(AJ69*(IF(Grunnbeløpstabell!$G$1&lt;&gt;"Egendefinert årlig prisstigning",ATF!$S$13,VLOOKUP($AK$1,Grunnbeløpstabell!$A$2:$L$128,3,FALSE))/100)))/100,1)*100,0)</f>
        <v>1357600</v>
      </c>
      <c r="AL69" s="66">
        <f>IFERROR(MROUND((AK69+(AK69*(IF(Grunnbeløpstabell!$G$1&lt;&gt;"Egendefinert årlig prisstigning",ATF!$S$13,VLOOKUP($AL$1,Grunnbeløpstabell!$A$2:$L$128,3,FALSE))/100)))/100,1)*100,0)</f>
        <v>1400600</v>
      </c>
      <c r="AM69" s="66">
        <f>IFERROR(MROUND((AL69+(AL69*(IF(Grunnbeløpstabell!$G$1&lt;&gt;"Egendefinert årlig prisstigning",ATF!$S$13,VLOOKUP($AM$1,Grunnbeløpstabell!$A$2:$L$128,3,FALSE))/100)))/100,1)*100,0)</f>
        <v>1445000</v>
      </c>
      <c r="AN69" s="66">
        <f>IFERROR(MROUND((AM69+(AM69*(IF(Grunnbeløpstabell!$G$1&lt;&gt;"Egendefinert årlig prisstigning",ATF!$S$13,VLOOKUP($AN$1,Grunnbeløpstabell!$A$2:$L$128,3,FALSE))/100)))/100,1)*100,0)</f>
        <v>1490800</v>
      </c>
      <c r="AO69" s="66">
        <f>IFERROR(MROUND((AN69+(AN69*(IF(Grunnbeløpstabell!$G$1&lt;&gt;"Egendefinert årlig prisstigning",ATF!$S$13,VLOOKUP($AO$1,Grunnbeløpstabell!$A$2:$L$128,3,FALSE))/100)))/100,1)*100,0)</f>
        <v>1538100</v>
      </c>
      <c r="AP69" s="66">
        <f>IFERROR(MROUND((AO69+(AO69*(IF(Grunnbeløpstabell!$G$1&lt;&gt;"Egendefinert årlig prisstigning",ATF!$S$13,VLOOKUP($AP$1,Grunnbeløpstabell!$A$2:$L$128,3,FALSE))/100)))/100,1)*100,0)</f>
        <v>1586900</v>
      </c>
      <c r="AQ69" s="66">
        <f>IFERROR(MROUND((AP69+(AP69*(IF(Grunnbeløpstabell!$G$1&lt;&gt;"Egendefinert årlig prisstigning",ATF!$S$13,VLOOKUP($AQ$1,Grunnbeløpstabell!$A$2:$L$128,3,FALSE))/100)))/100,1)*100,0)</f>
        <v>1637200</v>
      </c>
      <c r="AR69" s="66">
        <f>IFERROR(MROUND((AQ69+(AQ69*(IF(Grunnbeløpstabell!$G$1&lt;&gt;"Egendefinert årlig prisstigning",ATF!$S$13,VLOOKUP($AR$1,Grunnbeløpstabell!$A$2:$L$128,3,FALSE))/100)))/100,1)*100,0)</f>
        <v>1689100</v>
      </c>
      <c r="AS69" s="66">
        <f>IFERROR(MROUND((AR69+(AR69*(IF(Grunnbeløpstabell!$G$1&lt;&gt;"Egendefinert årlig prisstigning",ATF!$S$13,VLOOKUP($AS$1,Grunnbeløpstabell!$A$2:$L$128,3,FALSE))/100)))/100,1)*100,0)</f>
        <v>1742600</v>
      </c>
      <c r="AT69" s="66">
        <f>IFERROR(MROUND((AS69+(AS69*(IF(Grunnbeløpstabell!$G$1&lt;&gt;"Egendefinert årlig prisstigning",ATF!$S$13,VLOOKUP($AT$1,Grunnbeløpstabell!$A$2:$L$128,3,FALSE))/100)))/100,1)*100,0)</f>
        <v>1797800</v>
      </c>
      <c r="AU69" s="66">
        <f>IFERROR(MROUND((AT69+(AT69*(IF(Grunnbeløpstabell!$G$1&lt;&gt;"Egendefinert årlig prisstigning",ATF!$S$13,VLOOKUP($AU$1,Grunnbeløpstabell!$A$2:$L$128,3,FALSE))/100)))/100,1)*100,0)</f>
        <v>1854800</v>
      </c>
      <c r="AV69" s="66">
        <f>IFERROR(MROUND((AU69+(AU69*(IF(Grunnbeløpstabell!$G$1&lt;&gt;"Egendefinert årlig prisstigning",ATF!$S$13,VLOOKUP($AV$1,Grunnbeløpstabell!$A$2:$L$128,3,FALSE))/100)))/100,1)*100,0)</f>
        <v>1913600</v>
      </c>
      <c r="AW69" s="66">
        <f>IFERROR(MROUND((AV69+(AV69*(IF(Grunnbeløpstabell!$G$1&lt;&gt;"Egendefinert årlig prisstigning",ATF!$S$13,VLOOKUP($AW$1,Grunnbeløpstabell!$A$2:$L$128,3,FALSE))/100)))/100,1)*100,0)</f>
        <v>1974300</v>
      </c>
      <c r="AX69" s="66">
        <f>IFERROR(MROUND((AW69+(AW69*(IF(Grunnbeløpstabell!$G$1&lt;&gt;"Egendefinert årlig prisstigning",ATF!$S$13,VLOOKUP($AX$1,Grunnbeløpstabell!$A$2:$L$128,3,FALSE))/100)))/100,1)*100,0)</f>
        <v>2036900</v>
      </c>
      <c r="AY69" s="66">
        <f>IFERROR(MROUND((AX69+(AX69*(IF(Grunnbeløpstabell!$G$1&lt;&gt;"Egendefinert årlig prisstigning",ATF!$S$13,VLOOKUP($AY$1,Grunnbeløpstabell!$A$2:$L$128,3,FALSE))/100)))/100,1)*100,0)</f>
        <v>2101500</v>
      </c>
      <c r="AZ69" s="66">
        <f>IFERROR(MROUND((AY69+(AY69*(IF(Grunnbeløpstabell!$G$1&lt;&gt;"Egendefinert årlig prisstigning",ATF!$S$13,VLOOKUP($AZ$1,Grunnbeløpstabell!$A$2:$L$128,3,FALSE))/100)))/100,1)*100,0)</f>
        <v>2168100</v>
      </c>
      <c r="BA69" s="66">
        <f>IFERROR(MROUND((AZ69+(AZ69*(IF(Grunnbeløpstabell!$G$1&lt;&gt;"Egendefinert årlig prisstigning",ATF!$S$13,VLOOKUP($BA$1,Grunnbeløpstabell!$A$2:$L$128,3,FALSE))/100)))/100,1)*100,0)</f>
        <v>2236800</v>
      </c>
      <c r="BB69" s="66">
        <f>IFERROR(MROUND((BA69+(BA69*(IF(Grunnbeløpstabell!$G$1&lt;&gt;"Egendefinert årlig prisstigning",ATF!$S$13,VLOOKUP($BB$1,Grunnbeløpstabell!$A$2:$L$128,3,FALSE))/100)))/100,1)*100,0)</f>
        <v>2307700</v>
      </c>
      <c r="BC69" s="66">
        <f>IFERROR(MROUND((BB69+(BB69*(IF(Grunnbeløpstabell!$G$1&lt;&gt;"Egendefinert årlig prisstigning",ATF!$S$13,VLOOKUP($BC$1,Grunnbeløpstabell!$A$2:$L$128,3,FALSE))/100)))/100,1)*100,0)</f>
        <v>2380900</v>
      </c>
      <c r="BD69" s="66">
        <f>IFERROR(MROUND((BC69+(BC69*(IF(Grunnbeløpstabell!$G$1&lt;&gt;"Egendefinert årlig prisstigning",ATF!$S$13,VLOOKUP($BD$1,Grunnbeløpstabell!$A$2:$L$128,3,FALSE))/100)))/100,1)*100,0)</f>
        <v>2456400</v>
      </c>
      <c r="BE69" s="66">
        <f>IFERROR(MROUND((BD69+(BD69*(IF(Grunnbeløpstabell!$G$1&lt;&gt;"Egendefinert årlig prisstigning",ATF!$S$13,VLOOKUP($BE$1,Grunnbeløpstabell!$A$2:$L$128,3,FALSE))/100)))/100,1)*100,0)</f>
        <v>2534300</v>
      </c>
      <c r="BF69" s="66">
        <f>IFERROR(MROUND((BE69+(BE69*(IF(Grunnbeløpstabell!$G$1&lt;&gt;"Egendefinert årlig prisstigning",ATF!$S$13,VLOOKUP($BF$1,Grunnbeløpstabell!$A$2:$L$128,3,FALSE))/100)))/100,1)*100,0)</f>
        <v>2614600</v>
      </c>
      <c r="BG69" s="66">
        <f>IFERROR(MROUND((BF69+(BF69*(IF(Grunnbeløpstabell!$G$1&lt;&gt;"Egendefinert årlig prisstigning",ATF!$S$13,VLOOKUP($BG$1,Grunnbeløpstabell!$A$2:$L$128,3,FALSE))/100)))/100,1)*100,0)</f>
        <v>2697500</v>
      </c>
      <c r="BH69" s="66">
        <f>IFERROR(MROUND((BG69+(BG69*(IF(Grunnbeløpstabell!$G$1&lt;&gt;"Egendefinert årlig prisstigning",ATF!$S$13,VLOOKUP($BH$1,Grunnbeløpstabell!$A$2:$L$128,3,FALSE))/100)))/100,1)*100,0)</f>
        <v>2783000</v>
      </c>
      <c r="BI69" s="66">
        <f>IFERROR(MROUND((BH69+(BH69*(IF(Grunnbeløpstabell!$G$1&lt;&gt;"Egendefinert årlig prisstigning",ATF!$S$13,VLOOKUP($BI$1,Grunnbeløpstabell!$A$2:$L$128,3,FALSE))/100)))/100,1)*100,0)</f>
        <v>2871200</v>
      </c>
      <c r="BJ69" s="66">
        <f>IFERROR(MROUND((BI69+(BI69*(IF(Grunnbeløpstabell!$G$1&lt;&gt;"Egendefinert årlig prisstigning",ATF!$S$13,VLOOKUP($BJ$1,Grunnbeløpstabell!$A$2:$L$128,3,FALSE))/100)))/100,1)*100,0)</f>
        <v>2962200</v>
      </c>
      <c r="BK69" s="66">
        <f>IFERROR(MROUND((BJ69+(BJ69*(IF(Grunnbeløpstabell!$G$1&lt;&gt;"Egendefinert årlig prisstigning",ATF!$S$13,VLOOKUP($BK$1,Grunnbeløpstabell!$A$2:$L$128,3,FALSE))/100)))/100,1)*100,0)</f>
        <v>3056100</v>
      </c>
      <c r="BL69" s="66">
        <f>IFERROR(MROUND((BK69+(BK69*(IF(Grunnbeløpstabell!$G$1&lt;&gt;"Egendefinert årlig prisstigning",ATF!$S$13,VLOOKUP($BL$1,Grunnbeløpstabell!$A$2:$L$128,3,FALSE))/100)))/100,1)*100,0)</f>
        <v>3153000</v>
      </c>
      <c r="BM69" s="66">
        <f>IFERROR(MROUND((BL69+(BL69*(IF(Grunnbeløpstabell!$G$1&lt;&gt;"Egendefinert årlig prisstigning",ATF!$S$13,VLOOKUP($BM$1,Grunnbeløpstabell!$A$2:$L$128,3,FALSE))/100)))/100,1)*100,0)</f>
        <v>3253000</v>
      </c>
      <c r="BN69" s="66">
        <f>IFERROR(MROUND((BM69+(BM69*(IF(Grunnbeløpstabell!$G$1&lt;&gt;"Egendefinert årlig prisstigning",ATF!$S$13,VLOOKUP($BN$1,Grunnbeløpstabell!$A$2:$L$128,3,FALSE))/100)))/100,1)*100,0)</f>
        <v>3356100</v>
      </c>
      <c r="BO69" s="66">
        <f>IFERROR(MROUND((BN69+(BN69*(IF(Grunnbeløpstabell!$G$1&lt;&gt;"Egendefinert årlig prisstigning",ATF!$S$13,VLOOKUP($BO$1,Grunnbeløpstabell!$A$2:$L$128,3,FALSE))/100)))/100,1)*100,0)</f>
        <v>3462500</v>
      </c>
      <c r="BP69" s="66">
        <f>IFERROR(MROUND((BO69+(BO69*(IF(Grunnbeløpstabell!$G$1&lt;&gt;"Egendefinert årlig prisstigning",ATF!$S$13,VLOOKUP($BP$1,Grunnbeløpstabell!$A$2:$L$128,3,FALSE))/100)))/100,1)*100,0)</f>
        <v>3572300</v>
      </c>
      <c r="BQ69" s="66">
        <f>IFERROR(MROUND((BP69+(BP69*(IF(Grunnbeløpstabell!$G$1&lt;&gt;"Egendefinert årlig prisstigning",ATF!$S$13,VLOOKUP($BQ$1,Grunnbeløpstabell!$A$2:$L$128,3,FALSE))/100)))/100,1)*100,0)</f>
        <v>3685500</v>
      </c>
      <c r="BR69" s="66">
        <f>IFERROR(MROUND((BQ69+(BQ69*(IF(Grunnbeløpstabell!$G$1&lt;&gt;"Egendefinert årlig prisstigning",ATF!$S$13,VLOOKUP($BR$1,Grunnbeløpstabell!$A$2:$L$128,3,FALSE))/100)))/100,1)*100,0)</f>
        <v>3802300</v>
      </c>
      <c r="BS69" s="66">
        <f>IFERROR(MROUND((BR69+(BR69*(IF(Grunnbeløpstabell!$G$1&lt;&gt;"Egendefinert årlig prisstigning",ATF!$S$13,VLOOKUP($BS$1,Grunnbeløpstabell!$A$2:$L$128,3,FALSE))/100)))/100,1)*100,0)</f>
        <v>3922800</v>
      </c>
      <c r="BT69" s="66">
        <f>IFERROR(MROUND((BS69+(BS69*(IF(Grunnbeløpstabell!$G$1&lt;&gt;"Egendefinert årlig prisstigning",ATF!$S$13,VLOOKUP($BT$1,Grunnbeløpstabell!$A$2:$L$128,3,FALSE))/100)))/100,1)*100,0)</f>
        <v>4047200</v>
      </c>
      <c r="BU69" s="66">
        <f>IFERROR(MROUND((BT69+(BT69*(IF(Grunnbeløpstabell!$G$1&lt;&gt;"Egendefinert årlig prisstigning",ATF!$S$13,VLOOKUP($BU$1,Grunnbeløpstabell!$A$2:$L$128,3,FALSE))/100)))/100,1)*100,0)</f>
        <v>4175500</v>
      </c>
      <c r="BV69" s="66">
        <f>IFERROR(MROUND((BU69+(BU69*(IF(Grunnbeløpstabell!$G$1&lt;&gt;"Egendefinert årlig prisstigning",ATF!$S$13,VLOOKUP($BV$1,Grunnbeløpstabell!$A$2:$L$128,3,FALSE))/100)))/100,1)*100,0)</f>
        <v>4307900</v>
      </c>
      <c r="BW69" s="66">
        <f>IFERROR(MROUND((BV69+(BV69*(IF(Grunnbeløpstabell!$G$1&lt;&gt;"Egendefinert årlig prisstigning",ATF!$S$13,VLOOKUP($BW$1,Grunnbeløpstabell!$A$2:$L$128,3,FALSE))/100)))/100,1)*100,0)</f>
        <v>4444500</v>
      </c>
      <c r="BX69" s="66">
        <f>IFERROR(MROUND((BW69+(BW69*(IF(Grunnbeløpstabell!$G$1&lt;&gt;"Egendefinert årlig prisstigning",ATF!$S$13,VLOOKUP($BX$1,Grunnbeløpstabell!$A$2:$L$128,3,FALSE))/100)))/100,1)*100,0)</f>
        <v>4585400</v>
      </c>
      <c r="BY69" s="66">
        <f>IFERROR(MROUND((BX69+(BX69*(IF(Grunnbeløpstabell!$G$1&lt;&gt;"Egendefinert årlig prisstigning",ATF!$S$13,VLOOKUP($BY$1,Grunnbeløpstabell!$A$2:$L$128,3,FALSE))/100)))/100,1)*100,0)</f>
        <v>4730800</v>
      </c>
      <c r="BZ69" s="66">
        <f>IFERROR(MROUND((BY69+(BY69*(IF(Grunnbeløpstabell!$G$1&lt;&gt;"Egendefinert årlig prisstigning",ATF!$S$13,VLOOKUP($BZ$1,Grunnbeløpstabell!$A$2:$L$128,3,FALSE))/100)))/100,1)*100,0)</f>
        <v>4880800</v>
      </c>
      <c r="CA69" s="66">
        <f>IFERROR(MROUND((BZ69+(BZ69*(IF(Grunnbeløpstabell!$G$1&lt;&gt;"Egendefinert årlig prisstigning",ATF!$S$13,VLOOKUP($CA$1,Grunnbeløpstabell!$A$2:$L$128,3,FALSE))/100)))/100,1)*100,0)</f>
        <v>5035500</v>
      </c>
      <c r="CB69" s="66">
        <f>IFERROR(MROUND((CA69+(CA69*(IF(Grunnbeløpstabell!$G$1&lt;&gt;"Egendefinert årlig prisstigning",ATF!$S$13,VLOOKUP($CB$1,Grunnbeløpstabell!$A$2:$L$128,3,FALSE))/100)))/100,1)*100,0)</f>
        <v>5195100</v>
      </c>
      <c r="CC69" s="66">
        <f>IFERROR(MROUND((CB69+(CB69*(IF(Grunnbeløpstabell!$G$1&lt;&gt;"Egendefinert årlig prisstigning",ATF!$S$13,VLOOKUP($CC$1,Grunnbeløpstabell!$A$2:$L$128,3,FALSE))/100)))/100,1)*100,0)</f>
        <v>5359800</v>
      </c>
      <c r="CD69" s="66">
        <f>IFERROR(MROUND((CC69+(CC69*(IF(Grunnbeløpstabell!$G$1&lt;&gt;"Egendefinert årlig prisstigning",ATF!$S$13,VLOOKUP($CD$1,Grunnbeløpstabell!$A$2:$L$128,3,FALSE))/100)))/100,1)*100,0)</f>
        <v>5529700</v>
      </c>
      <c r="CE69" s="66">
        <f>IFERROR(MROUND((CD69+(CD69*(IF(Grunnbeløpstabell!$G$1&lt;&gt;"Egendefinert årlig prisstigning",ATF!$S$13,VLOOKUP($CE$1,Grunnbeløpstabell!$A$2:$L$128,3,FALSE))/100)))/100,1)*100,0)</f>
        <v>5705000</v>
      </c>
      <c r="CF69" s="66">
        <f>IFERROR(MROUND((CE69+(CE69*(IF(Grunnbeløpstabell!$G$1&lt;&gt;"Egendefinert årlig prisstigning",ATF!$S$13,VLOOKUP($CF$1,Grunnbeløpstabell!$A$2:$L$128,3,FALSE))/100)))/100,1)*100,0)</f>
        <v>5885800</v>
      </c>
      <c r="CG69" s="66">
        <f>IFERROR(MROUND((CF69+(CF69*(IF(Grunnbeløpstabell!$G$1&lt;&gt;"Egendefinert årlig prisstigning",ATF!$S$13,VLOOKUP($CG$1,Grunnbeløpstabell!$A$2:$L$128,3,FALSE))/100)))/100,1)*100,0)</f>
        <v>6072400</v>
      </c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</row>
    <row r="70" spans="1:147">
      <c r="A70" s="159">
        <v>87</v>
      </c>
      <c r="B70" s="161" t="s">
        <v>237</v>
      </c>
      <c r="C70" s="161" t="s">
        <v>237</v>
      </c>
      <c r="D70" s="161" t="s">
        <v>237</v>
      </c>
      <c r="E70" s="161" t="s">
        <v>237</v>
      </c>
      <c r="F70" s="161" t="s">
        <v>237</v>
      </c>
      <c r="G70" s="161" t="s">
        <v>237</v>
      </c>
      <c r="H70" s="161" t="s">
        <v>237</v>
      </c>
      <c r="I70" s="161" t="s">
        <v>237</v>
      </c>
      <c r="J70" s="160">
        <v>803300</v>
      </c>
      <c r="K70" s="215">
        <v>819800</v>
      </c>
      <c r="L70" s="160">
        <v>828000</v>
      </c>
      <c r="M70" s="215">
        <v>860000</v>
      </c>
      <c r="N70" s="160">
        <v>864800</v>
      </c>
      <c r="O70" s="215">
        <v>883000</v>
      </c>
      <c r="P70" s="160">
        <v>898200</v>
      </c>
      <c r="Q70" s="215">
        <v>922500</v>
      </c>
      <c r="R70" s="160">
        <v>932400</v>
      </c>
      <c r="S70" s="215">
        <v>950900</v>
      </c>
      <c r="T70" s="160">
        <v>952700</v>
      </c>
      <c r="U70" s="215">
        <v>963700</v>
      </c>
      <c r="V70" s="160">
        <v>966900</v>
      </c>
      <c r="W70" s="215">
        <v>979000</v>
      </c>
      <c r="X70" s="160">
        <v>992200</v>
      </c>
      <c r="Y70" s="215">
        <v>996600</v>
      </c>
      <c r="Z70" s="160">
        <v>1007100</v>
      </c>
      <c r="AA70" s="215">
        <v>1024200</v>
      </c>
      <c r="AB70" s="160">
        <v>1055200</v>
      </c>
      <c r="AC70" s="66">
        <f>IFERROR(MROUND((AB70+(AB70*(IF(Grunnbeløpstabell!$G$1&lt;&gt;"Egendefinert årlig prisstigning",ATF!$S$13,VLOOKUP($AC$1,Grunnbeløpstabell!$A$2:$L$128,3,FALSE))/100)))/100,1)*100,0)</f>
        <v>1088600</v>
      </c>
      <c r="AD70" s="66">
        <f>IFERROR(MROUND((AC70+(AC70*(IF(Grunnbeløpstabell!$G$1&lt;&gt;"Egendefinert årlig prisstigning",ATF!$S$13,VLOOKUP($AD$1,Grunnbeløpstabell!$A$2:$L$128,3,FALSE))/100)))/100,1)*100,0)</f>
        <v>1123100</v>
      </c>
      <c r="AE70" s="66">
        <f>IFERROR(MROUND((AD70+(AD70*(IF(Grunnbeløpstabell!$G$1&lt;&gt;"Egendefinert årlig prisstigning",ATF!$S$13,VLOOKUP($AE$1,Grunnbeløpstabell!$A$2:$L$128,3,FALSE))/100)))/100,1)*100,0)</f>
        <v>1158700</v>
      </c>
      <c r="AF70" s="66">
        <f>IFERROR(MROUND((AE70+(AE70*(IF(Grunnbeløpstabell!$G$1&lt;&gt;"Egendefinert årlig prisstigning",ATF!$S$13,VLOOKUP($AF$1,Grunnbeløpstabell!$A$2:$L$128,3,FALSE))/100)))/100,1)*100,0)</f>
        <v>1195400</v>
      </c>
      <c r="AG70" s="66">
        <f>IFERROR(MROUND((AF70+(AF70*(IF(Grunnbeløpstabell!$G$1&lt;&gt;"Egendefinert årlig prisstigning",ATF!$S$13,VLOOKUP($AG$1,Grunnbeløpstabell!$A$2:$L$128,3,FALSE))/100)))/100,1)*100,0)</f>
        <v>1233300</v>
      </c>
      <c r="AH70" s="66">
        <f>IFERROR(MROUND((AG70+(AG70*(IF(Grunnbeløpstabell!$G$1&lt;&gt;"Egendefinert årlig prisstigning",ATF!$S$13,VLOOKUP($AH$1,Grunnbeløpstabell!$A$2:$L$128,3,FALSE))/100)))/100,1)*100,0)</f>
        <v>1272400</v>
      </c>
      <c r="AI70" s="66">
        <f>IFERROR(MROUND((AH70+(AH70*(IF(Grunnbeløpstabell!$G$1&lt;&gt;"Egendefinert årlig prisstigning",ATF!$S$13,VLOOKUP($AI$1,Grunnbeløpstabell!$A$2:$L$128,3,FALSE))/100)))/100,1)*100,0)</f>
        <v>1312700</v>
      </c>
      <c r="AJ70" s="66">
        <f>IFERROR(MROUND((AI70+(AI70*(IF(Grunnbeløpstabell!$G$1&lt;&gt;"Egendefinert årlig prisstigning",ATF!$S$13,VLOOKUP($AJ$1,Grunnbeløpstabell!$A$2:$L$128,3,FALSE))/100)))/100,1)*100,0)</f>
        <v>1354300</v>
      </c>
      <c r="AK70" s="66">
        <f>IFERROR(MROUND((AJ70+(AJ70*(IF(Grunnbeløpstabell!$G$1&lt;&gt;"Egendefinert årlig prisstigning",ATF!$S$13,VLOOKUP($AK$1,Grunnbeløpstabell!$A$2:$L$128,3,FALSE))/100)))/100,1)*100,0)</f>
        <v>1397200</v>
      </c>
      <c r="AL70" s="66">
        <f>IFERROR(MROUND((AK70+(AK70*(IF(Grunnbeløpstabell!$G$1&lt;&gt;"Egendefinert årlig prisstigning",ATF!$S$13,VLOOKUP($AL$1,Grunnbeløpstabell!$A$2:$L$128,3,FALSE))/100)))/100,1)*100,0)</f>
        <v>1441500</v>
      </c>
      <c r="AM70" s="66">
        <f>IFERROR(MROUND((AL70+(AL70*(IF(Grunnbeløpstabell!$G$1&lt;&gt;"Egendefinert årlig prisstigning",ATF!$S$13,VLOOKUP($AM$1,Grunnbeløpstabell!$A$2:$L$128,3,FALSE))/100)))/100,1)*100,0)</f>
        <v>1487200</v>
      </c>
      <c r="AN70" s="66">
        <f>IFERROR(MROUND((AM70+(AM70*(IF(Grunnbeløpstabell!$G$1&lt;&gt;"Egendefinert årlig prisstigning",ATF!$S$13,VLOOKUP($AN$1,Grunnbeløpstabell!$A$2:$L$128,3,FALSE))/100)))/100,1)*100,0)</f>
        <v>1534300</v>
      </c>
      <c r="AO70" s="66">
        <f>IFERROR(MROUND((AN70+(AN70*(IF(Grunnbeløpstabell!$G$1&lt;&gt;"Egendefinert årlig prisstigning",ATF!$S$13,VLOOKUP($AO$1,Grunnbeløpstabell!$A$2:$L$128,3,FALSE))/100)))/100,1)*100,0)</f>
        <v>1582900</v>
      </c>
      <c r="AP70" s="66">
        <f>IFERROR(MROUND((AO70+(AO70*(IF(Grunnbeløpstabell!$G$1&lt;&gt;"Egendefinert årlig prisstigning",ATF!$S$13,VLOOKUP($AP$1,Grunnbeløpstabell!$A$2:$L$128,3,FALSE))/100)))/100,1)*100,0)</f>
        <v>1633100</v>
      </c>
      <c r="AQ70" s="66">
        <f>IFERROR(MROUND((AP70+(AP70*(IF(Grunnbeløpstabell!$G$1&lt;&gt;"Egendefinert årlig prisstigning",ATF!$S$13,VLOOKUP($AQ$1,Grunnbeløpstabell!$A$2:$L$128,3,FALSE))/100)))/100,1)*100,0)</f>
        <v>1684900</v>
      </c>
      <c r="AR70" s="66">
        <f>IFERROR(MROUND((AQ70+(AQ70*(IF(Grunnbeløpstabell!$G$1&lt;&gt;"Egendefinert årlig prisstigning",ATF!$S$13,VLOOKUP($AR$1,Grunnbeløpstabell!$A$2:$L$128,3,FALSE))/100)))/100,1)*100,0)</f>
        <v>1738300</v>
      </c>
      <c r="AS70" s="66">
        <f>IFERROR(MROUND((AR70+(AR70*(IF(Grunnbeløpstabell!$G$1&lt;&gt;"Egendefinert årlig prisstigning",ATF!$S$13,VLOOKUP($AS$1,Grunnbeløpstabell!$A$2:$L$128,3,FALSE))/100)))/100,1)*100,0)</f>
        <v>1793400</v>
      </c>
      <c r="AT70" s="66">
        <f>IFERROR(MROUND((AS70+(AS70*(IF(Grunnbeløpstabell!$G$1&lt;&gt;"Egendefinert årlig prisstigning",ATF!$S$13,VLOOKUP($AT$1,Grunnbeløpstabell!$A$2:$L$128,3,FALSE))/100)))/100,1)*100,0)</f>
        <v>1850300</v>
      </c>
      <c r="AU70" s="66">
        <f>IFERROR(MROUND((AT70+(AT70*(IF(Grunnbeløpstabell!$G$1&lt;&gt;"Egendefinert årlig prisstigning",ATF!$S$13,VLOOKUP($AU$1,Grunnbeløpstabell!$A$2:$L$128,3,FALSE))/100)))/100,1)*100,0)</f>
        <v>1909000</v>
      </c>
      <c r="AV70" s="66">
        <f>IFERROR(MROUND((AU70+(AU70*(IF(Grunnbeløpstabell!$G$1&lt;&gt;"Egendefinert årlig prisstigning",ATF!$S$13,VLOOKUP($AV$1,Grunnbeløpstabell!$A$2:$L$128,3,FALSE))/100)))/100,1)*100,0)</f>
        <v>1969500</v>
      </c>
      <c r="AW70" s="66">
        <f>IFERROR(MROUND((AV70+(AV70*(IF(Grunnbeløpstabell!$G$1&lt;&gt;"Egendefinert årlig prisstigning",ATF!$S$13,VLOOKUP($AW$1,Grunnbeløpstabell!$A$2:$L$128,3,FALSE))/100)))/100,1)*100,0)</f>
        <v>2031900</v>
      </c>
      <c r="AX70" s="66">
        <f>IFERROR(MROUND((AW70+(AW70*(IF(Grunnbeløpstabell!$G$1&lt;&gt;"Egendefinert årlig prisstigning",ATF!$S$13,VLOOKUP($AX$1,Grunnbeløpstabell!$A$2:$L$128,3,FALSE))/100)))/100,1)*100,0)</f>
        <v>2096300</v>
      </c>
      <c r="AY70" s="66">
        <f>IFERROR(MROUND((AX70+(AX70*(IF(Grunnbeløpstabell!$G$1&lt;&gt;"Egendefinert årlig prisstigning",ATF!$S$13,VLOOKUP($AY$1,Grunnbeløpstabell!$A$2:$L$128,3,FALSE))/100)))/100,1)*100,0)</f>
        <v>2162800</v>
      </c>
      <c r="AZ70" s="66">
        <f>IFERROR(MROUND((AY70+(AY70*(IF(Grunnbeløpstabell!$G$1&lt;&gt;"Egendefinert årlig prisstigning",ATF!$S$13,VLOOKUP($AZ$1,Grunnbeløpstabell!$A$2:$L$128,3,FALSE))/100)))/100,1)*100,0)</f>
        <v>2231400</v>
      </c>
      <c r="BA70" s="66">
        <f>IFERROR(MROUND((AZ70+(AZ70*(IF(Grunnbeløpstabell!$G$1&lt;&gt;"Egendefinert årlig prisstigning",ATF!$S$13,VLOOKUP($BA$1,Grunnbeløpstabell!$A$2:$L$128,3,FALSE))/100)))/100,1)*100,0)</f>
        <v>2302100</v>
      </c>
      <c r="BB70" s="66">
        <f>IFERROR(MROUND((BA70+(BA70*(IF(Grunnbeløpstabell!$G$1&lt;&gt;"Egendefinert årlig prisstigning",ATF!$S$13,VLOOKUP($BB$1,Grunnbeløpstabell!$A$2:$L$128,3,FALSE))/100)))/100,1)*100,0)</f>
        <v>2375100</v>
      </c>
      <c r="BC70" s="66">
        <f>IFERROR(MROUND((BB70+(BB70*(IF(Grunnbeløpstabell!$G$1&lt;&gt;"Egendefinert årlig prisstigning",ATF!$S$13,VLOOKUP($BC$1,Grunnbeløpstabell!$A$2:$L$128,3,FALSE))/100)))/100,1)*100,0)</f>
        <v>2450400</v>
      </c>
      <c r="BD70" s="66">
        <f>IFERROR(MROUND((BC70+(BC70*(IF(Grunnbeløpstabell!$G$1&lt;&gt;"Egendefinert årlig prisstigning",ATF!$S$13,VLOOKUP($BD$1,Grunnbeløpstabell!$A$2:$L$128,3,FALSE))/100)))/100,1)*100,0)</f>
        <v>2528100</v>
      </c>
      <c r="BE70" s="66">
        <f>IFERROR(MROUND((BD70+(BD70*(IF(Grunnbeløpstabell!$G$1&lt;&gt;"Egendefinert årlig prisstigning",ATF!$S$13,VLOOKUP($BE$1,Grunnbeløpstabell!$A$2:$L$128,3,FALSE))/100)))/100,1)*100,0)</f>
        <v>2608200</v>
      </c>
      <c r="BF70" s="66">
        <f>IFERROR(MROUND((BE70+(BE70*(IF(Grunnbeløpstabell!$G$1&lt;&gt;"Egendefinert årlig prisstigning",ATF!$S$13,VLOOKUP($BF$1,Grunnbeløpstabell!$A$2:$L$128,3,FALSE))/100)))/100,1)*100,0)</f>
        <v>2690900</v>
      </c>
      <c r="BG70" s="66">
        <f>IFERROR(MROUND((BF70+(BF70*(IF(Grunnbeløpstabell!$G$1&lt;&gt;"Egendefinert årlig prisstigning",ATF!$S$13,VLOOKUP($BG$1,Grunnbeløpstabell!$A$2:$L$128,3,FALSE))/100)))/100,1)*100,0)</f>
        <v>2776200</v>
      </c>
      <c r="BH70" s="66">
        <f>IFERROR(MROUND((BG70+(BG70*(IF(Grunnbeløpstabell!$G$1&lt;&gt;"Egendefinert årlig prisstigning",ATF!$S$13,VLOOKUP($BH$1,Grunnbeløpstabell!$A$2:$L$128,3,FALSE))/100)))/100,1)*100,0)</f>
        <v>2864200</v>
      </c>
      <c r="BI70" s="66">
        <f>IFERROR(MROUND((BH70+(BH70*(IF(Grunnbeløpstabell!$G$1&lt;&gt;"Egendefinert årlig prisstigning",ATF!$S$13,VLOOKUP($BI$1,Grunnbeløpstabell!$A$2:$L$128,3,FALSE))/100)))/100,1)*100,0)</f>
        <v>2955000</v>
      </c>
      <c r="BJ70" s="66">
        <f>IFERROR(MROUND((BI70+(BI70*(IF(Grunnbeløpstabell!$G$1&lt;&gt;"Egendefinert årlig prisstigning",ATF!$S$13,VLOOKUP($BJ$1,Grunnbeløpstabell!$A$2:$L$128,3,FALSE))/100)))/100,1)*100,0)</f>
        <v>3048700</v>
      </c>
      <c r="BK70" s="66">
        <f>IFERROR(MROUND((BJ70+(BJ70*(IF(Grunnbeløpstabell!$G$1&lt;&gt;"Egendefinert årlig prisstigning",ATF!$S$13,VLOOKUP($BK$1,Grunnbeløpstabell!$A$2:$L$128,3,FALSE))/100)))/100,1)*100,0)</f>
        <v>3145300</v>
      </c>
      <c r="BL70" s="66">
        <f>IFERROR(MROUND((BK70+(BK70*(IF(Grunnbeløpstabell!$G$1&lt;&gt;"Egendefinert årlig prisstigning",ATF!$S$13,VLOOKUP($BL$1,Grunnbeløpstabell!$A$2:$L$128,3,FALSE))/100)))/100,1)*100,0)</f>
        <v>3245000</v>
      </c>
      <c r="BM70" s="66">
        <f>IFERROR(MROUND((BL70+(BL70*(IF(Grunnbeløpstabell!$G$1&lt;&gt;"Egendefinert årlig prisstigning",ATF!$S$13,VLOOKUP($BM$1,Grunnbeløpstabell!$A$2:$L$128,3,FALSE))/100)))/100,1)*100,0)</f>
        <v>3347900</v>
      </c>
      <c r="BN70" s="66">
        <f>IFERROR(MROUND((BM70+(BM70*(IF(Grunnbeløpstabell!$G$1&lt;&gt;"Egendefinert årlig prisstigning",ATF!$S$13,VLOOKUP($BN$1,Grunnbeløpstabell!$A$2:$L$128,3,FALSE))/100)))/100,1)*100,0)</f>
        <v>3454000</v>
      </c>
      <c r="BO70" s="66">
        <f>IFERROR(MROUND((BN70+(BN70*(IF(Grunnbeløpstabell!$G$1&lt;&gt;"Egendefinert årlig prisstigning",ATF!$S$13,VLOOKUP($BO$1,Grunnbeløpstabell!$A$2:$L$128,3,FALSE))/100)))/100,1)*100,0)</f>
        <v>3563500</v>
      </c>
      <c r="BP70" s="66">
        <f>IFERROR(MROUND((BO70+(BO70*(IF(Grunnbeløpstabell!$G$1&lt;&gt;"Egendefinert årlig prisstigning",ATF!$S$13,VLOOKUP($BP$1,Grunnbeløpstabell!$A$2:$L$128,3,FALSE))/100)))/100,1)*100,0)</f>
        <v>3676500</v>
      </c>
      <c r="BQ70" s="66">
        <f>IFERROR(MROUND((BP70+(BP70*(IF(Grunnbeløpstabell!$G$1&lt;&gt;"Egendefinert årlig prisstigning",ATF!$S$13,VLOOKUP($BQ$1,Grunnbeløpstabell!$A$2:$L$128,3,FALSE))/100)))/100,1)*100,0)</f>
        <v>3793000</v>
      </c>
      <c r="BR70" s="66">
        <f>IFERROR(MROUND((BQ70+(BQ70*(IF(Grunnbeløpstabell!$G$1&lt;&gt;"Egendefinert årlig prisstigning",ATF!$S$13,VLOOKUP($BR$1,Grunnbeløpstabell!$A$2:$L$128,3,FALSE))/100)))/100,1)*100,0)</f>
        <v>3913200</v>
      </c>
      <c r="BS70" s="66">
        <f>IFERROR(MROUND((BR70+(BR70*(IF(Grunnbeløpstabell!$G$1&lt;&gt;"Egendefinert årlig prisstigning",ATF!$S$13,VLOOKUP($BS$1,Grunnbeløpstabell!$A$2:$L$128,3,FALSE))/100)))/100,1)*100,0)</f>
        <v>4037200</v>
      </c>
      <c r="BT70" s="66">
        <f>IFERROR(MROUND((BS70+(BS70*(IF(Grunnbeløpstabell!$G$1&lt;&gt;"Egendefinert årlig prisstigning",ATF!$S$13,VLOOKUP($BT$1,Grunnbeløpstabell!$A$2:$L$128,3,FALSE))/100)))/100,1)*100,0)</f>
        <v>4165200</v>
      </c>
      <c r="BU70" s="66">
        <f>IFERROR(MROUND((BT70+(BT70*(IF(Grunnbeløpstabell!$G$1&lt;&gt;"Egendefinert årlig prisstigning",ATF!$S$13,VLOOKUP($BU$1,Grunnbeløpstabell!$A$2:$L$128,3,FALSE))/100)))/100,1)*100,0)</f>
        <v>4297200</v>
      </c>
      <c r="BV70" s="66">
        <f>IFERROR(MROUND((BU70+(BU70*(IF(Grunnbeløpstabell!$G$1&lt;&gt;"Egendefinert årlig prisstigning",ATF!$S$13,VLOOKUP($BV$1,Grunnbeløpstabell!$A$2:$L$128,3,FALSE))/100)))/100,1)*100,0)</f>
        <v>4433400</v>
      </c>
      <c r="BW70" s="66">
        <f>IFERROR(MROUND((BV70+(BV70*(IF(Grunnbeløpstabell!$G$1&lt;&gt;"Egendefinert årlig prisstigning",ATF!$S$13,VLOOKUP($BW$1,Grunnbeløpstabell!$A$2:$L$128,3,FALSE))/100)))/100,1)*100,0)</f>
        <v>4573900</v>
      </c>
      <c r="BX70" s="66">
        <f>IFERROR(MROUND((BW70+(BW70*(IF(Grunnbeløpstabell!$G$1&lt;&gt;"Egendefinert årlig prisstigning",ATF!$S$13,VLOOKUP($BX$1,Grunnbeløpstabell!$A$2:$L$128,3,FALSE))/100)))/100,1)*100,0)</f>
        <v>4718900</v>
      </c>
      <c r="BY70" s="66">
        <f>IFERROR(MROUND((BX70+(BX70*(IF(Grunnbeløpstabell!$G$1&lt;&gt;"Egendefinert årlig prisstigning",ATF!$S$13,VLOOKUP($BY$1,Grunnbeløpstabell!$A$2:$L$128,3,FALSE))/100)))/100,1)*100,0)</f>
        <v>4868500</v>
      </c>
      <c r="BZ70" s="66">
        <f>IFERROR(MROUND((BY70+(BY70*(IF(Grunnbeløpstabell!$G$1&lt;&gt;"Egendefinert årlig prisstigning",ATF!$S$13,VLOOKUP($BZ$1,Grunnbeløpstabell!$A$2:$L$128,3,FALSE))/100)))/100,1)*100,0)</f>
        <v>5022800</v>
      </c>
      <c r="CA70" s="66">
        <f>IFERROR(MROUND((BZ70+(BZ70*(IF(Grunnbeløpstabell!$G$1&lt;&gt;"Egendefinert årlig prisstigning",ATF!$S$13,VLOOKUP($CA$1,Grunnbeløpstabell!$A$2:$L$128,3,FALSE))/100)))/100,1)*100,0)</f>
        <v>5182000</v>
      </c>
      <c r="CB70" s="66">
        <f>IFERROR(MROUND((CA70+(CA70*(IF(Grunnbeløpstabell!$G$1&lt;&gt;"Egendefinert årlig prisstigning",ATF!$S$13,VLOOKUP($CB$1,Grunnbeløpstabell!$A$2:$L$128,3,FALSE))/100)))/100,1)*100,0)</f>
        <v>5346300</v>
      </c>
      <c r="CC70" s="66">
        <f>IFERROR(MROUND((CB70+(CB70*(IF(Grunnbeløpstabell!$G$1&lt;&gt;"Egendefinert årlig prisstigning",ATF!$S$13,VLOOKUP($CC$1,Grunnbeløpstabell!$A$2:$L$128,3,FALSE))/100)))/100,1)*100,0)</f>
        <v>5515800</v>
      </c>
      <c r="CD70" s="66">
        <f>IFERROR(MROUND((CC70+(CC70*(IF(Grunnbeløpstabell!$G$1&lt;&gt;"Egendefinert årlig prisstigning",ATF!$S$13,VLOOKUP($CD$1,Grunnbeløpstabell!$A$2:$L$128,3,FALSE))/100)))/100,1)*100,0)</f>
        <v>5690700</v>
      </c>
      <c r="CE70" s="66">
        <f>IFERROR(MROUND((CD70+(CD70*(IF(Grunnbeløpstabell!$G$1&lt;&gt;"Egendefinert årlig prisstigning",ATF!$S$13,VLOOKUP($CE$1,Grunnbeløpstabell!$A$2:$L$128,3,FALSE))/100)))/100,1)*100,0)</f>
        <v>5871100</v>
      </c>
      <c r="CF70" s="66">
        <f>IFERROR(MROUND((CE70+(CE70*(IF(Grunnbeløpstabell!$G$1&lt;&gt;"Egendefinert årlig prisstigning",ATF!$S$13,VLOOKUP($CF$1,Grunnbeløpstabell!$A$2:$L$128,3,FALSE))/100)))/100,1)*100,0)</f>
        <v>6057200</v>
      </c>
      <c r="CG70" s="66">
        <f>IFERROR(MROUND((CF70+(CF70*(IF(Grunnbeløpstabell!$G$1&lt;&gt;"Egendefinert årlig prisstigning",ATF!$S$13,VLOOKUP($CG$1,Grunnbeløpstabell!$A$2:$L$128,3,FALSE))/100)))/100,1)*100,0)</f>
        <v>6249200</v>
      </c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</row>
    <row r="71" spans="1:147">
      <c r="A71" s="159">
        <v>88</v>
      </c>
      <c r="B71" s="161" t="s">
        <v>237</v>
      </c>
      <c r="C71" s="161" t="s">
        <v>237</v>
      </c>
      <c r="D71" s="161" t="s">
        <v>237</v>
      </c>
      <c r="E71" s="161" t="s">
        <v>237</v>
      </c>
      <c r="F71" s="161" t="s">
        <v>237</v>
      </c>
      <c r="G71" s="161" t="s">
        <v>237</v>
      </c>
      <c r="H71" s="161" t="s">
        <v>237</v>
      </c>
      <c r="I71" s="161" t="s">
        <v>237</v>
      </c>
      <c r="J71" s="160">
        <v>828300</v>
      </c>
      <c r="K71" s="215">
        <v>839800</v>
      </c>
      <c r="L71" s="160">
        <v>848000</v>
      </c>
      <c r="M71" s="215">
        <v>880000</v>
      </c>
      <c r="N71" s="160">
        <v>884800</v>
      </c>
      <c r="O71" s="215">
        <v>903400</v>
      </c>
      <c r="P71" s="160">
        <v>918900</v>
      </c>
      <c r="Q71" s="215">
        <v>943700</v>
      </c>
      <c r="R71" s="160">
        <v>953800</v>
      </c>
      <c r="S71" s="215">
        <v>972700</v>
      </c>
      <c r="T71" s="160">
        <v>974500</v>
      </c>
      <c r="U71" s="215">
        <v>985700</v>
      </c>
      <c r="V71" s="160">
        <v>989000</v>
      </c>
      <c r="W71" s="215">
        <v>1001400</v>
      </c>
      <c r="X71" s="160">
        <v>1014900</v>
      </c>
      <c r="Y71" s="215">
        <v>1019400</v>
      </c>
      <c r="Z71" s="160">
        <v>1030100</v>
      </c>
      <c r="AA71" s="215">
        <v>1047600</v>
      </c>
      <c r="AB71" s="160">
        <v>1078600</v>
      </c>
      <c r="AC71" s="66">
        <f>IFERROR(MROUND((AB71+(AB71*(IF(Grunnbeløpstabell!$G$1&lt;&gt;"Egendefinert årlig prisstigning",ATF!$S$13,VLOOKUP($AC$1,Grunnbeløpstabell!$A$2:$L$128,3,FALSE))/100)))/100,1)*100,0)</f>
        <v>1112800</v>
      </c>
      <c r="AD71" s="66">
        <f>IFERROR(MROUND((AC71+(AC71*(IF(Grunnbeløpstabell!$G$1&lt;&gt;"Egendefinert årlig prisstigning",ATF!$S$13,VLOOKUP($AD$1,Grunnbeløpstabell!$A$2:$L$128,3,FALSE))/100)))/100,1)*100,0)</f>
        <v>1148100</v>
      </c>
      <c r="AE71" s="66">
        <f>IFERROR(MROUND((AD71+(AD71*(IF(Grunnbeløpstabell!$G$1&lt;&gt;"Egendefinert årlig prisstigning",ATF!$S$13,VLOOKUP($AE$1,Grunnbeløpstabell!$A$2:$L$128,3,FALSE))/100)))/100,1)*100,0)</f>
        <v>1184500</v>
      </c>
      <c r="AF71" s="66">
        <f>IFERROR(MROUND((AE71+(AE71*(IF(Grunnbeløpstabell!$G$1&lt;&gt;"Egendefinert årlig prisstigning",ATF!$S$13,VLOOKUP($AF$1,Grunnbeløpstabell!$A$2:$L$128,3,FALSE))/100)))/100,1)*100,0)</f>
        <v>1222000</v>
      </c>
      <c r="AG71" s="66">
        <f>IFERROR(MROUND((AF71+(AF71*(IF(Grunnbeløpstabell!$G$1&lt;&gt;"Egendefinert årlig prisstigning",ATF!$S$13,VLOOKUP($AG$1,Grunnbeløpstabell!$A$2:$L$128,3,FALSE))/100)))/100,1)*100,0)</f>
        <v>1260700</v>
      </c>
      <c r="AH71" s="66">
        <f>IFERROR(MROUND((AG71+(AG71*(IF(Grunnbeløpstabell!$G$1&lt;&gt;"Egendefinert årlig prisstigning",ATF!$S$13,VLOOKUP($AH$1,Grunnbeløpstabell!$A$2:$L$128,3,FALSE))/100)))/100,1)*100,0)</f>
        <v>1300700</v>
      </c>
      <c r="AI71" s="66">
        <f>IFERROR(MROUND((AH71+(AH71*(IF(Grunnbeløpstabell!$G$1&lt;&gt;"Egendefinert årlig prisstigning",ATF!$S$13,VLOOKUP($AI$1,Grunnbeløpstabell!$A$2:$L$128,3,FALSE))/100)))/100,1)*100,0)</f>
        <v>1341900</v>
      </c>
      <c r="AJ71" s="66">
        <f>IFERROR(MROUND((AI71+(AI71*(IF(Grunnbeløpstabell!$G$1&lt;&gt;"Egendefinert årlig prisstigning",ATF!$S$13,VLOOKUP($AJ$1,Grunnbeløpstabell!$A$2:$L$128,3,FALSE))/100)))/100,1)*100,0)</f>
        <v>1384400</v>
      </c>
      <c r="AK71" s="66">
        <f>IFERROR(MROUND((AJ71+(AJ71*(IF(Grunnbeløpstabell!$G$1&lt;&gt;"Egendefinert årlig prisstigning",ATF!$S$13,VLOOKUP($AK$1,Grunnbeløpstabell!$A$2:$L$128,3,FALSE))/100)))/100,1)*100,0)</f>
        <v>1428300</v>
      </c>
      <c r="AL71" s="66">
        <f>IFERROR(MROUND((AK71+(AK71*(IF(Grunnbeløpstabell!$G$1&lt;&gt;"Egendefinert årlig prisstigning",ATF!$S$13,VLOOKUP($AL$1,Grunnbeløpstabell!$A$2:$L$128,3,FALSE))/100)))/100,1)*100,0)</f>
        <v>1473600</v>
      </c>
      <c r="AM71" s="66">
        <f>IFERROR(MROUND((AL71+(AL71*(IF(Grunnbeløpstabell!$G$1&lt;&gt;"Egendefinert årlig prisstigning",ATF!$S$13,VLOOKUP($AM$1,Grunnbeløpstabell!$A$2:$L$128,3,FALSE))/100)))/100,1)*100,0)</f>
        <v>1520300</v>
      </c>
      <c r="AN71" s="66">
        <f>IFERROR(MROUND((AM71+(AM71*(IF(Grunnbeløpstabell!$G$1&lt;&gt;"Egendefinert årlig prisstigning",ATF!$S$13,VLOOKUP($AN$1,Grunnbeløpstabell!$A$2:$L$128,3,FALSE))/100)))/100,1)*100,0)</f>
        <v>1568500</v>
      </c>
      <c r="AO71" s="66">
        <f>IFERROR(MROUND((AN71+(AN71*(IF(Grunnbeløpstabell!$G$1&lt;&gt;"Egendefinert årlig prisstigning",ATF!$S$13,VLOOKUP($AO$1,Grunnbeløpstabell!$A$2:$L$128,3,FALSE))/100)))/100,1)*100,0)</f>
        <v>1618200</v>
      </c>
      <c r="AP71" s="66">
        <f>IFERROR(MROUND((AO71+(AO71*(IF(Grunnbeløpstabell!$G$1&lt;&gt;"Egendefinert årlig prisstigning",ATF!$S$13,VLOOKUP($AP$1,Grunnbeløpstabell!$A$2:$L$128,3,FALSE))/100)))/100,1)*100,0)</f>
        <v>1669500</v>
      </c>
      <c r="AQ71" s="66">
        <f>IFERROR(MROUND((AP71+(AP71*(IF(Grunnbeløpstabell!$G$1&lt;&gt;"Egendefinert årlig prisstigning",ATF!$S$13,VLOOKUP($AQ$1,Grunnbeløpstabell!$A$2:$L$128,3,FALSE))/100)))/100,1)*100,0)</f>
        <v>1722400</v>
      </c>
      <c r="AR71" s="66">
        <f>IFERROR(MROUND((AQ71+(AQ71*(IF(Grunnbeløpstabell!$G$1&lt;&gt;"Egendefinert årlig prisstigning",ATF!$S$13,VLOOKUP($AR$1,Grunnbeløpstabell!$A$2:$L$128,3,FALSE))/100)))/100,1)*100,0)</f>
        <v>1777000</v>
      </c>
      <c r="AS71" s="66">
        <f>IFERROR(MROUND((AR71+(AR71*(IF(Grunnbeløpstabell!$G$1&lt;&gt;"Egendefinert årlig prisstigning",ATF!$S$13,VLOOKUP($AS$1,Grunnbeløpstabell!$A$2:$L$128,3,FALSE))/100)))/100,1)*100,0)</f>
        <v>1833300</v>
      </c>
      <c r="AT71" s="66">
        <f>IFERROR(MROUND((AS71+(AS71*(IF(Grunnbeløpstabell!$G$1&lt;&gt;"Egendefinert årlig prisstigning",ATF!$S$13,VLOOKUP($AT$1,Grunnbeløpstabell!$A$2:$L$128,3,FALSE))/100)))/100,1)*100,0)</f>
        <v>1891400</v>
      </c>
      <c r="AU71" s="66">
        <f>IFERROR(MROUND((AT71+(AT71*(IF(Grunnbeløpstabell!$G$1&lt;&gt;"Egendefinert årlig prisstigning",ATF!$S$13,VLOOKUP($AU$1,Grunnbeløpstabell!$A$2:$L$128,3,FALSE))/100)))/100,1)*100,0)</f>
        <v>1951400</v>
      </c>
      <c r="AV71" s="66">
        <f>IFERROR(MROUND((AU71+(AU71*(IF(Grunnbeløpstabell!$G$1&lt;&gt;"Egendefinert årlig prisstigning",ATF!$S$13,VLOOKUP($AV$1,Grunnbeløpstabell!$A$2:$L$128,3,FALSE))/100)))/100,1)*100,0)</f>
        <v>2013300</v>
      </c>
      <c r="AW71" s="66">
        <f>IFERROR(MROUND((AV71+(AV71*(IF(Grunnbeløpstabell!$G$1&lt;&gt;"Egendefinert årlig prisstigning",ATF!$S$13,VLOOKUP($AW$1,Grunnbeløpstabell!$A$2:$L$128,3,FALSE))/100)))/100,1)*100,0)</f>
        <v>2077100</v>
      </c>
      <c r="AX71" s="66">
        <f>IFERROR(MROUND((AW71+(AW71*(IF(Grunnbeløpstabell!$G$1&lt;&gt;"Egendefinert årlig prisstigning",ATF!$S$13,VLOOKUP($AX$1,Grunnbeløpstabell!$A$2:$L$128,3,FALSE))/100)))/100,1)*100,0)</f>
        <v>2142900</v>
      </c>
      <c r="AY71" s="66">
        <f>IFERROR(MROUND((AX71+(AX71*(IF(Grunnbeløpstabell!$G$1&lt;&gt;"Egendefinert årlig prisstigning",ATF!$S$13,VLOOKUP($AY$1,Grunnbeløpstabell!$A$2:$L$128,3,FALSE))/100)))/100,1)*100,0)</f>
        <v>2210800</v>
      </c>
      <c r="AZ71" s="66">
        <f>IFERROR(MROUND((AY71+(AY71*(IF(Grunnbeløpstabell!$G$1&lt;&gt;"Egendefinert årlig prisstigning",ATF!$S$13,VLOOKUP($AZ$1,Grunnbeløpstabell!$A$2:$L$128,3,FALSE))/100)))/100,1)*100,0)</f>
        <v>2280900</v>
      </c>
      <c r="BA71" s="66">
        <f>IFERROR(MROUND((AZ71+(AZ71*(IF(Grunnbeløpstabell!$G$1&lt;&gt;"Egendefinert årlig prisstigning",ATF!$S$13,VLOOKUP($BA$1,Grunnbeløpstabell!$A$2:$L$128,3,FALSE))/100)))/100,1)*100,0)</f>
        <v>2353200</v>
      </c>
      <c r="BB71" s="66">
        <f>IFERROR(MROUND((BA71+(BA71*(IF(Grunnbeløpstabell!$G$1&lt;&gt;"Egendefinert årlig prisstigning",ATF!$S$13,VLOOKUP($BB$1,Grunnbeløpstabell!$A$2:$L$128,3,FALSE))/100)))/100,1)*100,0)</f>
        <v>2427800</v>
      </c>
      <c r="BC71" s="66">
        <f>IFERROR(MROUND((BB71+(BB71*(IF(Grunnbeløpstabell!$G$1&lt;&gt;"Egendefinert årlig prisstigning",ATF!$S$13,VLOOKUP($BC$1,Grunnbeløpstabell!$A$2:$L$128,3,FALSE))/100)))/100,1)*100,0)</f>
        <v>2504800</v>
      </c>
      <c r="BD71" s="66">
        <f>IFERROR(MROUND((BC71+(BC71*(IF(Grunnbeløpstabell!$G$1&lt;&gt;"Egendefinert årlig prisstigning",ATF!$S$13,VLOOKUP($BD$1,Grunnbeløpstabell!$A$2:$L$128,3,FALSE))/100)))/100,1)*100,0)</f>
        <v>2584200</v>
      </c>
      <c r="BE71" s="66">
        <f>IFERROR(MROUND((BD71+(BD71*(IF(Grunnbeløpstabell!$G$1&lt;&gt;"Egendefinert årlig prisstigning",ATF!$S$13,VLOOKUP($BE$1,Grunnbeløpstabell!$A$2:$L$128,3,FALSE))/100)))/100,1)*100,0)</f>
        <v>2666100</v>
      </c>
      <c r="BF71" s="66">
        <f>IFERROR(MROUND((BE71+(BE71*(IF(Grunnbeløpstabell!$G$1&lt;&gt;"Egendefinert årlig prisstigning",ATF!$S$13,VLOOKUP($BF$1,Grunnbeløpstabell!$A$2:$L$128,3,FALSE))/100)))/100,1)*100,0)</f>
        <v>2750600</v>
      </c>
      <c r="BG71" s="66">
        <f>IFERROR(MROUND((BF71+(BF71*(IF(Grunnbeløpstabell!$G$1&lt;&gt;"Egendefinert årlig prisstigning",ATF!$S$13,VLOOKUP($BG$1,Grunnbeløpstabell!$A$2:$L$128,3,FALSE))/100)))/100,1)*100,0)</f>
        <v>2837800</v>
      </c>
      <c r="BH71" s="66">
        <f>IFERROR(MROUND((BG71+(BG71*(IF(Grunnbeløpstabell!$G$1&lt;&gt;"Egendefinert årlig prisstigning",ATF!$S$13,VLOOKUP($BH$1,Grunnbeløpstabell!$A$2:$L$128,3,FALSE))/100)))/100,1)*100,0)</f>
        <v>2927800</v>
      </c>
      <c r="BI71" s="66">
        <f>IFERROR(MROUND((BH71+(BH71*(IF(Grunnbeløpstabell!$G$1&lt;&gt;"Egendefinert årlig prisstigning",ATF!$S$13,VLOOKUP($BI$1,Grunnbeløpstabell!$A$2:$L$128,3,FALSE))/100)))/100,1)*100,0)</f>
        <v>3020600</v>
      </c>
      <c r="BJ71" s="66">
        <f>IFERROR(MROUND((BI71+(BI71*(IF(Grunnbeløpstabell!$G$1&lt;&gt;"Egendefinert årlig prisstigning",ATF!$S$13,VLOOKUP($BJ$1,Grunnbeløpstabell!$A$2:$L$128,3,FALSE))/100)))/100,1)*100,0)</f>
        <v>3116400</v>
      </c>
      <c r="BK71" s="66">
        <f>IFERROR(MROUND((BJ71+(BJ71*(IF(Grunnbeløpstabell!$G$1&lt;&gt;"Egendefinert årlig prisstigning",ATF!$S$13,VLOOKUP($BK$1,Grunnbeløpstabell!$A$2:$L$128,3,FALSE))/100)))/100,1)*100,0)</f>
        <v>3215200</v>
      </c>
      <c r="BL71" s="66">
        <f>IFERROR(MROUND((BK71+(BK71*(IF(Grunnbeløpstabell!$G$1&lt;&gt;"Egendefinert årlig prisstigning",ATF!$S$13,VLOOKUP($BL$1,Grunnbeløpstabell!$A$2:$L$128,3,FALSE))/100)))/100,1)*100,0)</f>
        <v>3317100</v>
      </c>
      <c r="BM71" s="66">
        <f>IFERROR(MROUND((BL71+(BL71*(IF(Grunnbeløpstabell!$G$1&lt;&gt;"Egendefinert årlig prisstigning",ATF!$S$13,VLOOKUP($BM$1,Grunnbeløpstabell!$A$2:$L$128,3,FALSE))/100)))/100,1)*100,0)</f>
        <v>3422300</v>
      </c>
      <c r="BN71" s="66">
        <f>IFERROR(MROUND((BM71+(BM71*(IF(Grunnbeløpstabell!$G$1&lt;&gt;"Egendefinert årlig prisstigning",ATF!$S$13,VLOOKUP($BN$1,Grunnbeløpstabell!$A$2:$L$128,3,FALSE))/100)))/100,1)*100,0)</f>
        <v>3530800</v>
      </c>
      <c r="BO71" s="66">
        <f>IFERROR(MROUND((BN71+(BN71*(IF(Grunnbeløpstabell!$G$1&lt;&gt;"Egendefinert årlig prisstigning",ATF!$S$13,VLOOKUP($BO$1,Grunnbeløpstabell!$A$2:$L$128,3,FALSE))/100)))/100,1)*100,0)</f>
        <v>3642700</v>
      </c>
      <c r="BP71" s="66">
        <f>IFERROR(MROUND((BO71+(BO71*(IF(Grunnbeløpstabell!$G$1&lt;&gt;"Egendefinert årlig prisstigning",ATF!$S$13,VLOOKUP($BP$1,Grunnbeløpstabell!$A$2:$L$128,3,FALSE))/100)))/100,1)*100,0)</f>
        <v>3758200</v>
      </c>
      <c r="BQ71" s="66">
        <f>IFERROR(MROUND((BP71+(BP71*(IF(Grunnbeløpstabell!$G$1&lt;&gt;"Egendefinert årlig prisstigning",ATF!$S$13,VLOOKUP($BQ$1,Grunnbeløpstabell!$A$2:$L$128,3,FALSE))/100)))/100,1)*100,0)</f>
        <v>3877300</v>
      </c>
      <c r="BR71" s="66">
        <f>IFERROR(MROUND((BQ71+(BQ71*(IF(Grunnbeløpstabell!$G$1&lt;&gt;"Egendefinert årlig prisstigning",ATF!$S$13,VLOOKUP($BR$1,Grunnbeløpstabell!$A$2:$L$128,3,FALSE))/100)))/100,1)*100,0)</f>
        <v>4000200</v>
      </c>
      <c r="BS71" s="66">
        <f>IFERROR(MROUND((BR71+(BR71*(IF(Grunnbeløpstabell!$G$1&lt;&gt;"Egendefinert årlig prisstigning",ATF!$S$13,VLOOKUP($BS$1,Grunnbeløpstabell!$A$2:$L$128,3,FALSE))/100)))/100,1)*100,0)</f>
        <v>4127000</v>
      </c>
      <c r="BT71" s="66">
        <f>IFERROR(MROUND((BS71+(BS71*(IF(Grunnbeløpstabell!$G$1&lt;&gt;"Egendefinert årlig prisstigning",ATF!$S$13,VLOOKUP($BT$1,Grunnbeløpstabell!$A$2:$L$128,3,FALSE))/100)))/100,1)*100,0)</f>
        <v>4257800</v>
      </c>
      <c r="BU71" s="66">
        <f>IFERROR(MROUND((BT71+(BT71*(IF(Grunnbeløpstabell!$G$1&lt;&gt;"Egendefinert årlig prisstigning",ATF!$S$13,VLOOKUP($BU$1,Grunnbeløpstabell!$A$2:$L$128,3,FALSE))/100)))/100,1)*100,0)</f>
        <v>4392800</v>
      </c>
      <c r="BV71" s="66">
        <f>IFERROR(MROUND((BU71+(BU71*(IF(Grunnbeløpstabell!$G$1&lt;&gt;"Egendefinert årlig prisstigning",ATF!$S$13,VLOOKUP($BV$1,Grunnbeløpstabell!$A$2:$L$128,3,FALSE))/100)))/100,1)*100,0)</f>
        <v>4532100</v>
      </c>
      <c r="BW71" s="66">
        <f>IFERROR(MROUND((BV71+(BV71*(IF(Grunnbeløpstabell!$G$1&lt;&gt;"Egendefinert årlig prisstigning",ATF!$S$13,VLOOKUP($BW$1,Grunnbeløpstabell!$A$2:$L$128,3,FALSE))/100)))/100,1)*100,0)</f>
        <v>4675800</v>
      </c>
      <c r="BX71" s="66">
        <f>IFERROR(MROUND((BW71+(BW71*(IF(Grunnbeløpstabell!$G$1&lt;&gt;"Egendefinert årlig prisstigning",ATF!$S$13,VLOOKUP($BX$1,Grunnbeløpstabell!$A$2:$L$128,3,FALSE))/100)))/100,1)*100,0)</f>
        <v>4824000</v>
      </c>
      <c r="BY71" s="66">
        <f>IFERROR(MROUND((BX71+(BX71*(IF(Grunnbeløpstabell!$G$1&lt;&gt;"Egendefinert årlig prisstigning",ATF!$S$13,VLOOKUP($BY$1,Grunnbeløpstabell!$A$2:$L$128,3,FALSE))/100)))/100,1)*100,0)</f>
        <v>4976900</v>
      </c>
      <c r="BZ71" s="66">
        <f>IFERROR(MROUND((BY71+(BY71*(IF(Grunnbeløpstabell!$G$1&lt;&gt;"Egendefinert årlig prisstigning",ATF!$S$13,VLOOKUP($BZ$1,Grunnbeløpstabell!$A$2:$L$128,3,FALSE))/100)))/100,1)*100,0)</f>
        <v>5134700</v>
      </c>
      <c r="CA71" s="66">
        <f>IFERROR(MROUND((BZ71+(BZ71*(IF(Grunnbeløpstabell!$G$1&lt;&gt;"Egendefinert årlig prisstigning",ATF!$S$13,VLOOKUP($CA$1,Grunnbeløpstabell!$A$2:$L$128,3,FALSE))/100)))/100,1)*100,0)</f>
        <v>5297500</v>
      </c>
      <c r="CB71" s="66">
        <f>IFERROR(MROUND((CA71+(CA71*(IF(Grunnbeløpstabell!$G$1&lt;&gt;"Egendefinert årlig prisstigning",ATF!$S$13,VLOOKUP($CB$1,Grunnbeløpstabell!$A$2:$L$128,3,FALSE))/100)))/100,1)*100,0)</f>
        <v>5465400</v>
      </c>
      <c r="CC71" s="66">
        <f>IFERROR(MROUND((CB71+(CB71*(IF(Grunnbeløpstabell!$G$1&lt;&gt;"Egendefinert årlig prisstigning",ATF!$S$13,VLOOKUP($CC$1,Grunnbeløpstabell!$A$2:$L$128,3,FALSE))/100)))/100,1)*100,0)</f>
        <v>5638700</v>
      </c>
      <c r="CD71" s="66">
        <f>IFERROR(MROUND((CC71+(CC71*(IF(Grunnbeløpstabell!$G$1&lt;&gt;"Egendefinert årlig prisstigning",ATF!$S$13,VLOOKUP($CD$1,Grunnbeløpstabell!$A$2:$L$128,3,FALSE))/100)))/100,1)*100,0)</f>
        <v>5817400</v>
      </c>
      <c r="CE71" s="66">
        <f>IFERROR(MROUND((CD71+(CD71*(IF(Grunnbeløpstabell!$G$1&lt;&gt;"Egendefinert årlig prisstigning",ATF!$S$13,VLOOKUP($CE$1,Grunnbeløpstabell!$A$2:$L$128,3,FALSE))/100)))/100,1)*100,0)</f>
        <v>6001800</v>
      </c>
      <c r="CF71" s="66">
        <f>IFERROR(MROUND((CE71+(CE71*(IF(Grunnbeløpstabell!$G$1&lt;&gt;"Egendefinert årlig prisstigning",ATF!$S$13,VLOOKUP($CF$1,Grunnbeløpstabell!$A$2:$L$128,3,FALSE))/100)))/100,1)*100,0)</f>
        <v>6192100</v>
      </c>
      <c r="CG71" s="66">
        <f>IFERROR(MROUND((CF71+(CF71*(IF(Grunnbeløpstabell!$G$1&lt;&gt;"Egendefinert årlig prisstigning",ATF!$S$13,VLOOKUP($CG$1,Grunnbeløpstabell!$A$2:$L$128,3,FALSE))/100)))/100,1)*100,0)</f>
        <v>6388400</v>
      </c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</row>
    <row r="72" spans="1:147">
      <c r="A72" s="159">
        <v>89</v>
      </c>
      <c r="B72" s="161" t="s">
        <v>237</v>
      </c>
      <c r="C72" s="161" t="s">
        <v>237</v>
      </c>
      <c r="D72" s="161" t="s">
        <v>237</v>
      </c>
      <c r="E72" s="161" t="s">
        <v>237</v>
      </c>
      <c r="F72" s="161" t="s">
        <v>237</v>
      </c>
      <c r="G72" s="161" t="s">
        <v>237</v>
      </c>
      <c r="H72" s="161" t="s">
        <v>237</v>
      </c>
      <c r="I72" s="161" t="s">
        <v>237</v>
      </c>
      <c r="J72" s="160">
        <v>853300</v>
      </c>
      <c r="K72" s="215">
        <v>859800</v>
      </c>
      <c r="L72" s="160">
        <v>868000</v>
      </c>
      <c r="M72" s="215">
        <v>900000</v>
      </c>
      <c r="N72" s="160">
        <v>904800</v>
      </c>
      <c r="O72" s="215">
        <v>923800</v>
      </c>
      <c r="P72" s="160">
        <v>939700</v>
      </c>
      <c r="Q72" s="215">
        <v>965100</v>
      </c>
      <c r="R72" s="160">
        <v>975400</v>
      </c>
      <c r="S72" s="215">
        <v>994700</v>
      </c>
      <c r="T72" s="160">
        <v>996600</v>
      </c>
      <c r="U72" s="215">
        <v>1008100</v>
      </c>
      <c r="V72" s="160">
        <v>1011400</v>
      </c>
      <c r="W72" s="215">
        <v>1024000</v>
      </c>
      <c r="X72" s="160">
        <v>1037800</v>
      </c>
      <c r="Y72" s="215">
        <v>1042400</v>
      </c>
      <c r="Z72" s="160">
        <v>1053300</v>
      </c>
      <c r="AA72" s="215">
        <v>1071200</v>
      </c>
      <c r="AB72" s="160">
        <v>1102200</v>
      </c>
      <c r="AC72" s="66">
        <f>IFERROR(MROUND((AB72+(AB72*(IF(Grunnbeløpstabell!$G$1&lt;&gt;"Egendefinert årlig prisstigning",ATF!$S$13,VLOOKUP($AC$1,Grunnbeløpstabell!$A$2:$L$128,3,FALSE))/100)))/100,1)*100,0)</f>
        <v>1137100</v>
      </c>
      <c r="AD72" s="66">
        <f>IFERROR(MROUND((AC72+(AC72*(IF(Grunnbeløpstabell!$G$1&lt;&gt;"Egendefinert årlig prisstigning",ATF!$S$13,VLOOKUP($AD$1,Grunnbeløpstabell!$A$2:$L$128,3,FALSE))/100)))/100,1)*100,0)</f>
        <v>1173100</v>
      </c>
      <c r="AE72" s="66">
        <f>IFERROR(MROUND((AD72+(AD72*(IF(Grunnbeløpstabell!$G$1&lt;&gt;"Egendefinert årlig prisstigning",ATF!$S$13,VLOOKUP($AE$1,Grunnbeløpstabell!$A$2:$L$128,3,FALSE))/100)))/100,1)*100,0)</f>
        <v>1210300</v>
      </c>
      <c r="AF72" s="66">
        <f>IFERROR(MROUND((AE72+(AE72*(IF(Grunnbeløpstabell!$G$1&lt;&gt;"Egendefinert årlig prisstigning",ATF!$S$13,VLOOKUP($AF$1,Grunnbeløpstabell!$A$2:$L$128,3,FALSE))/100)))/100,1)*100,0)</f>
        <v>1248700</v>
      </c>
      <c r="AG72" s="66">
        <f>IFERROR(MROUND((AF72+(AF72*(IF(Grunnbeløpstabell!$G$1&lt;&gt;"Egendefinert årlig prisstigning",ATF!$S$13,VLOOKUP($AG$1,Grunnbeløpstabell!$A$2:$L$128,3,FALSE))/100)))/100,1)*100,0)</f>
        <v>1288300</v>
      </c>
      <c r="AH72" s="66">
        <f>IFERROR(MROUND((AG72+(AG72*(IF(Grunnbeløpstabell!$G$1&lt;&gt;"Egendefinert årlig prisstigning",ATF!$S$13,VLOOKUP($AH$1,Grunnbeløpstabell!$A$2:$L$128,3,FALSE))/100)))/100,1)*100,0)</f>
        <v>1329100</v>
      </c>
      <c r="AI72" s="66">
        <f>IFERROR(MROUND((AH72+(AH72*(IF(Grunnbeløpstabell!$G$1&lt;&gt;"Egendefinert årlig prisstigning",ATF!$S$13,VLOOKUP($AI$1,Grunnbeløpstabell!$A$2:$L$128,3,FALSE))/100)))/100,1)*100,0)</f>
        <v>1371200</v>
      </c>
      <c r="AJ72" s="66">
        <f>IFERROR(MROUND((AI72+(AI72*(IF(Grunnbeløpstabell!$G$1&lt;&gt;"Egendefinert årlig prisstigning",ATF!$S$13,VLOOKUP($AJ$1,Grunnbeløpstabell!$A$2:$L$128,3,FALSE))/100)))/100,1)*100,0)</f>
        <v>1414700</v>
      </c>
      <c r="AK72" s="66">
        <f>IFERROR(MROUND((AJ72+(AJ72*(IF(Grunnbeløpstabell!$G$1&lt;&gt;"Egendefinert årlig prisstigning",ATF!$S$13,VLOOKUP($AK$1,Grunnbeløpstabell!$A$2:$L$128,3,FALSE))/100)))/100,1)*100,0)</f>
        <v>1459500</v>
      </c>
      <c r="AL72" s="66">
        <f>IFERROR(MROUND((AK72+(AK72*(IF(Grunnbeløpstabell!$G$1&lt;&gt;"Egendefinert årlig prisstigning",ATF!$S$13,VLOOKUP($AL$1,Grunnbeløpstabell!$A$2:$L$128,3,FALSE))/100)))/100,1)*100,0)</f>
        <v>1505800</v>
      </c>
      <c r="AM72" s="66">
        <f>IFERROR(MROUND((AL72+(AL72*(IF(Grunnbeløpstabell!$G$1&lt;&gt;"Egendefinert årlig prisstigning",ATF!$S$13,VLOOKUP($AM$1,Grunnbeløpstabell!$A$2:$L$128,3,FALSE))/100)))/100,1)*100,0)</f>
        <v>1553500</v>
      </c>
      <c r="AN72" s="66">
        <f>IFERROR(MROUND((AM72+(AM72*(IF(Grunnbeløpstabell!$G$1&lt;&gt;"Egendefinert årlig prisstigning",ATF!$S$13,VLOOKUP($AN$1,Grunnbeløpstabell!$A$2:$L$128,3,FALSE))/100)))/100,1)*100,0)</f>
        <v>1602700</v>
      </c>
      <c r="AO72" s="66">
        <f>IFERROR(MROUND((AN72+(AN72*(IF(Grunnbeløpstabell!$G$1&lt;&gt;"Egendefinert årlig prisstigning",ATF!$S$13,VLOOKUP($AO$1,Grunnbeløpstabell!$A$2:$L$128,3,FALSE))/100)))/100,1)*100,0)</f>
        <v>1653500</v>
      </c>
      <c r="AP72" s="66">
        <f>IFERROR(MROUND((AO72+(AO72*(IF(Grunnbeløpstabell!$G$1&lt;&gt;"Egendefinert årlig prisstigning",ATF!$S$13,VLOOKUP($AP$1,Grunnbeløpstabell!$A$2:$L$128,3,FALSE))/100)))/100,1)*100,0)</f>
        <v>1705900</v>
      </c>
      <c r="AQ72" s="66">
        <f>IFERROR(MROUND((AP72+(AP72*(IF(Grunnbeløpstabell!$G$1&lt;&gt;"Egendefinert årlig prisstigning",ATF!$S$13,VLOOKUP($AQ$1,Grunnbeløpstabell!$A$2:$L$128,3,FALSE))/100)))/100,1)*100,0)</f>
        <v>1760000</v>
      </c>
      <c r="AR72" s="66">
        <f>IFERROR(MROUND((AQ72+(AQ72*(IF(Grunnbeløpstabell!$G$1&lt;&gt;"Egendefinert årlig prisstigning",ATF!$S$13,VLOOKUP($AR$1,Grunnbeløpstabell!$A$2:$L$128,3,FALSE))/100)))/100,1)*100,0)</f>
        <v>1815800</v>
      </c>
      <c r="AS72" s="66">
        <f>IFERROR(MROUND((AR72+(AR72*(IF(Grunnbeløpstabell!$G$1&lt;&gt;"Egendefinert årlig prisstigning",ATF!$S$13,VLOOKUP($AS$1,Grunnbeløpstabell!$A$2:$L$128,3,FALSE))/100)))/100,1)*100,0)</f>
        <v>1873400</v>
      </c>
      <c r="AT72" s="66">
        <f>IFERROR(MROUND((AS72+(AS72*(IF(Grunnbeløpstabell!$G$1&lt;&gt;"Egendefinert årlig prisstigning",ATF!$S$13,VLOOKUP($AT$1,Grunnbeløpstabell!$A$2:$L$128,3,FALSE))/100)))/100,1)*100,0)</f>
        <v>1932800</v>
      </c>
      <c r="AU72" s="66">
        <f>IFERROR(MROUND((AT72+(AT72*(IF(Grunnbeløpstabell!$G$1&lt;&gt;"Egendefinert årlig prisstigning",ATF!$S$13,VLOOKUP($AU$1,Grunnbeløpstabell!$A$2:$L$128,3,FALSE))/100)))/100,1)*100,0)</f>
        <v>1994100</v>
      </c>
      <c r="AV72" s="66">
        <f>IFERROR(MROUND((AU72+(AU72*(IF(Grunnbeløpstabell!$G$1&lt;&gt;"Egendefinert årlig prisstigning",ATF!$S$13,VLOOKUP($AV$1,Grunnbeløpstabell!$A$2:$L$128,3,FALSE))/100)))/100,1)*100,0)</f>
        <v>2057300</v>
      </c>
      <c r="AW72" s="66">
        <f>IFERROR(MROUND((AV72+(AV72*(IF(Grunnbeløpstabell!$G$1&lt;&gt;"Egendefinert årlig prisstigning",ATF!$S$13,VLOOKUP($AW$1,Grunnbeløpstabell!$A$2:$L$128,3,FALSE))/100)))/100,1)*100,0)</f>
        <v>2122500</v>
      </c>
      <c r="AX72" s="66">
        <f>IFERROR(MROUND((AW72+(AW72*(IF(Grunnbeløpstabell!$G$1&lt;&gt;"Egendefinert årlig prisstigning",ATF!$S$13,VLOOKUP($AX$1,Grunnbeløpstabell!$A$2:$L$128,3,FALSE))/100)))/100,1)*100,0)</f>
        <v>2189800</v>
      </c>
      <c r="AY72" s="66">
        <f>IFERROR(MROUND((AX72+(AX72*(IF(Grunnbeløpstabell!$G$1&lt;&gt;"Egendefinert årlig prisstigning",ATF!$S$13,VLOOKUP($AY$1,Grunnbeløpstabell!$A$2:$L$128,3,FALSE))/100)))/100,1)*100,0)</f>
        <v>2259200</v>
      </c>
      <c r="AZ72" s="66">
        <f>IFERROR(MROUND((AY72+(AY72*(IF(Grunnbeløpstabell!$G$1&lt;&gt;"Egendefinert årlig prisstigning",ATF!$S$13,VLOOKUP($AZ$1,Grunnbeløpstabell!$A$2:$L$128,3,FALSE))/100)))/100,1)*100,0)</f>
        <v>2330800</v>
      </c>
      <c r="BA72" s="66">
        <f>IFERROR(MROUND((AZ72+(AZ72*(IF(Grunnbeløpstabell!$G$1&lt;&gt;"Egendefinert årlig prisstigning",ATF!$S$13,VLOOKUP($BA$1,Grunnbeløpstabell!$A$2:$L$128,3,FALSE))/100)))/100,1)*100,0)</f>
        <v>2404700</v>
      </c>
      <c r="BB72" s="66">
        <f>IFERROR(MROUND((BA72+(BA72*(IF(Grunnbeløpstabell!$G$1&lt;&gt;"Egendefinert årlig prisstigning",ATF!$S$13,VLOOKUP($BB$1,Grunnbeløpstabell!$A$2:$L$128,3,FALSE))/100)))/100,1)*100,0)</f>
        <v>2480900</v>
      </c>
      <c r="BC72" s="66">
        <f>IFERROR(MROUND((BB72+(BB72*(IF(Grunnbeløpstabell!$G$1&lt;&gt;"Egendefinert årlig prisstigning",ATF!$S$13,VLOOKUP($BC$1,Grunnbeløpstabell!$A$2:$L$128,3,FALSE))/100)))/100,1)*100,0)</f>
        <v>2559500</v>
      </c>
      <c r="BD72" s="66">
        <f>IFERROR(MROUND((BC72+(BC72*(IF(Grunnbeløpstabell!$G$1&lt;&gt;"Egendefinert årlig prisstigning",ATF!$S$13,VLOOKUP($BD$1,Grunnbeløpstabell!$A$2:$L$128,3,FALSE))/100)))/100,1)*100,0)</f>
        <v>2640600</v>
      </c>
      <c r="BE72" s="66">
        <f>IFERROR(MROUND((BD72+(BD72*(IF(Grunnbeløpstabell!$G$1&lt;&gt;"Egendefinert årlig prisstigning",ATF!$S$13,VLOOKUP($BE$1,Grunnbeløpstabell!$A$2:$L$128,3,FALSE))/100)))/100,1)*100,0)</f>
        <v>2724300</v>
      </c>
      <c r="BF72" s="66">
        <f>IFERROR(MROUND((BE72+(BE72*(IF(Grunnbeløpstabell!$G$1&lt;&gt;"Egendefinert årlig prisstigning",ATF!$S$13,VLOOKUP($BF$1,Grunnbeløpstabell!$A$2:$L$128,3,FALSE))/100)))/100,1)*100,0)</f>
        <v>2810700</v>
      </c>
      <c r="BG72" s="66">
        <f>IFERROR(MROUND((BF72+(BF72*(IF(Grunnbeløpstabell!$G$1&lt;&gt;"Egendefinert årlig prisstigning",ATF!$S$13,VLOOKUP($BG$1,Grunnbeløpstabell!$A$2:$L$128,3,FALSE))/100)))/100,1)*100,0)</f>
        <v>2899800</v>
      </c>
      <c r="BH72" s="66">
        <f>IFERROR(MROUND((BG72+(BG72*(IF(Grunnbeløpstabell!$G$1&lt;&gt;"Egendefinert årlig prisstigning",ATF!$S$13,VLOOKUP($BH$1,Grunnbeløpstabell!$A$2:$L$128,3,FALSE))/100)))/100,1)*100,0)</f>
        <v>2991700</v>
      </c>
      <c r="BI72" s="66">
        <f>IFERROR(MROUND((BH72+(BH72*(IF(Grunnbeløpstabell!$G$1&lt;&gt;"Egendefinert årlig prisstigning",ATF!$S$13,VLOOKUP($BI$1,Grunnbeløpstabell!$A$2:$L$128,3,FALSE))/100)))/100,1)*100,0)</f>
        <v>3086500</v>
      </c>
      <c r="BJ72" s="66">
        <f>IFERROR(MROUND((BI72+(BI72*(IF(Grunnbeløpstabell!$G$1&lt;&gt;"Egendefinert årlig prisstigning",ATF!$S$13,VLOOKUP($BJ$1,Grunnbeløpstabell!$A$2:$L$128,3,FALSE))/100)))/100,1)*100,0)</f>
        <v>3184300</v>
      </c>
      <c r="BK72" s="66">
        <f>IFERROR(MROUND((BJ72+(BJ72*(IF(Grunnbeløpstabell!$G$1&lt;&gt;"Egendefinert årlig prisstigning",ATF!$S$13,VLOOKUP($BK$1,Grunnbeløpstabell!$A$2:$L$128,3,FALSE))/100)))/100,1)*100,0)</f>
        <v>3285200</v>
      </c>
      <c r="BL72" s="66">
        <f>IFERROR(MROUND((BK72+(BK72*(IF(Grunnbeløpstabell!$G$1&lt;&gt;"Egendefinert årlig prisstigning",ATF!$S$13,VLOOKUP($BL$1,Grunnbeløpstabell!$A$2:$L$128,3,FALSE))/100)))/100,1)*100,0)</f>
        <v>3389300</v>
      </c>
      <c r="BM72" s="66">
        <f>IFERROR(MROUND((BL72+(BL72*(IF(Grunnbeløpstabell!$G$1&lt;&gt;"Egendefinert årlig prisstigning",ATF!$S$13,VLOOKUP($BM$1,Grunnbeløpstabell!$A$2:$L$128,3,FALSE))/100)))/100,1)*100,0)</f>
        <v>3496700</v>
      </c>
      <c r="BN72" s="66">
        <f>IFERROR(MROUND((BM72+(BM72*(IF(Grunnbeløpstabell!$G$1&lt;&gt;"Egendefinert årlig prisstigning",ATF!$S$13,VLOOKUP($BN$1,Grunnbeløpstabell!$A$2:$L$128,3,FALSE))/100)))/100,1)*100,0)</f>
        <v>3607500</v>
      </c>
      <c r="BO72" s="66">
        <f>IFERROR(MROUND((BN72+(BN72*(IF(Grunnbeløpstabell!$G$1&lt;&gt;"Egendefinert årlig prisstigning",ATF!$S$13,VLOOKUP($BO$1,Grunnbeløpstabell!$A$2:$L$128,3,FALSE))/100)))/100,1)*100,0)</f>
        <v>3721900</v>
      </c>
      <c r="BP72" s="66">
        <f>IFERROR(MROUND((BO72+(BO72*(IF(Grunnbeløpstabell!$G$1&lt;&gt;"Egendefinert årlig prisstigning",ATF!$S$13,VLOOKUP($BP$1,Grunnbeløpstabell!$A$2:$L$128,3,FALSE))/100)))/100,1)*100,0)</f>
        <v>3839900</v>
      </c>
      <c r="BQ72" s="66">
        <f>IFERROR(MROUND((BP72+(BP72*(IF(Grunnbeløpstabell!$G$1&lt;&gt;"Egendefinert årlig prisstigning",ATF!$S$13,VLOOKUP($BQ$1,Grunnbeløpstabell!$A$2:$L$128,3,FALSE))/100)))/100,1)*100,0)</f>
        <v>3961600</v>
      </c>
      <c r="BR72" s="66">
        <f>IFERROR(MROUND((BQ72+(BQ72*(IF(Grunnbeløpstabell!$G$1&lt;&gt;"Egendefinert årlig prisstigning",ATF!$S$13,VLOOKUP($BR$1,Grunnbeløpstabell!$A$2:$L$128,3,FALSE))/100)))/100,1)*100,0)</f>
        <v>4087200</v>
      </c>
      <c r="BS72" s="66">
        <f>IFERROR(MROUND((BR72+(BR72*(IF(Grunnbeløpstabell!$G$1&lt;&gt;"Egendefinert årlig prisstigning",ATF!$S$13,VLOOKUP($BS$1,Grunnbeløpstabell!$A$2:$L$128,3,FALSE))/100)))/100,1)*100,0)</f>
        <v>4216800</v>
      </c>
      <c r="BT72" s="66">
        <f>IFERROR(MROUND((BS72+(BS72*(IF(Grunnbeløpstabell!$G$1&lt;&gt;"Egendefinert årlig prisstigning",ATF!$S$13,VLOOKUP($BT$1,Grunnbeløpstabell!$A$2:$L$128,3,FALSE))/100)))/100,1)*100,0)</f>
        <v>4350500</v>
      </c>
      <c r="BU72" s="66">
        <f>IFERROR(MROUND((BT72+(BT72*(IF(Grunnbeløpstabell!$G$1&lt;&gt;"Egendefinert årlig prisstigning",ATF!$S$13,VLOOKUP($BU$1,Grunnbeløpstabell!$A$2:$L$128,3,FALSE))/100)))/100,1)*100,0)</f>
        <v>4488400</v>
      </c>
      <c r="BV72" s="66">
        <f>IFERROR(MROUND((BU72+(BU72*(IF(Grunnbeløpstabell!$G$1&lt;&gt;"Egendefinert årlig prisstigning",ATF!$S$13,VLOOKUP($BV$1,Grunnbeløpstabell!$A$2:$L$128,3,FALSE))/100)))/100,1)*100,0)</f>
        <v>4630700</v>
      </c>
      <c r="BW72" s="66">
        <f>IFERROR(MROUND((BV72+(BV72*(IF(Grunnbeløpstabell!$G$1&lt;&gt;"Egendefinert årlig prisstigning",ATF!$S$13,VLOOKUP($BW$1,Grunnbeløpstabell!$A$2:$L$128,3,FALSE))/100)))/100,1)*100,0)</f>
        <v>4777500</v>
      </c>
      <c r="BX72" s="66">
        <f>IFERROR(MROUND((BW72+(BW72*(IF(Grunnbeløpstabell!$G$1&lt;&gt;"Egendefinert årlig prisstigning",ATF!$S$13,VLOOKUP($BX$1,Grunnbeløpstabell!$A$2:$L$128,3,FALSE))/100)))/100,1)*100,0)</f>
        <v>4928900</v>
      </c>
      <c r="BY72" s="66">
        <f>IFERROR(MROUND((BX72+(BX72*(IF(Grunnbeløpstabell!$G$1&lt;&gt;"Egendefinert årlig prisstigning",ATF!$S$13,VLOOKUP($BY$1,Grunnbeløpstabell!$A$2:$L$128,3,FALSE))/100)))/100,1)*100,0)</f>
        <v>5085100</v>
      </c>
      <c r="BZ72" s="66">
        <f>IFERROR(MROUND((BY72+(BY72*(IF(Grunnbeløpstabell!$G$1&lt;&gt;"Egendefinert årlig prisstigning",ATF!$S$13,VLOOKUP($BZ$1,Grunnbeløpstabell!$A$2:$L$128,3,FALSE))/100)))/100,1)*100,0)</f>
        <v>5246300</v>
      </c>
      <c r="CA72" s="66">
        <f>IFERROR(MROUND((BZ72+(BZ72*(IF(Grunnbeløpstabell!$G$1&lt;&gt;"Egendefinert årlig prisstigning",ATF!$S$13,VLOOKUP($CA$1,Grunnbeløpstabell!$A$2:$L$128,3,FALSE))/100)))/100,1)*100,0)</f>
        <v>5412600</v>
      </c>
      <c r="CB72" s="66">
        <f>IFERROR(MROUND((CA72+(CA72*(IF(Grunnbeløpstabell!$G$1&lt;&gt;"Egendefinert årlig prisstigning",ATF!$S$13,VLOOKUP($CB$1,Grunnbeløpstabell!$A$2:$L$128,3,FALSE))/100)))/100,1)*100,0)</f>
        <v>5584200</v>
      </c>
      <c r="CC72" s="66">
        <f>IFERROR(MROUND((CB72+(CB72*(IF(Grunnbeløpstabell!$G$1&lt;&gt;"Egendefinert årlig prisstigning",ATF!$S$13,VLOOKUP($CC$1,Grunnbeløpstabell!$A$2:$L$128,3,FALSE))/100)))/100,1)*100,0)</f>
        <v>5761200</v>
      </c>
      <c r="CD72" s="66">
        <f>IFERROR(MROUND((CC72+(CC72*(IF(Grunnbeløpstabell!$G$1&lt;&gt;"Egendefinert årlig prisstigning",ATF!$S$13,VLOOKUP($CD$1,Grunnbeløpstabell!$A$2:$L$128,3,FALSE))/100)))/100,1)*100,0)</f>
        <v>5943800</v>
      </c>
      <c r="CE72" s="66">
        <f>IFERROR(MROUND((CD72+(CD72*(IF(Grunnbeløpstabell!$G$1&lt;&gt;"Egendefinert årlig prisstigning",ATF!$S$13,VLOOKUP($CE$1,Grunnbeløpstabell!$A$2:$L$128,3,FALSE))/100)))/100,1)*100,0)</f>
        <v>6132200</v>
      </c>
      <c r="CF72" s="66">
        <f>IFERROR(MROUND((CE72+(CE72*(IF(Grunnbeløpstabell!$G$1&lt;&gt;"Egendefinert årlig prisstigning",ATF!$S$13,VLOOKUP($CF$1,Grunnbeløpstabell!$A$2:$L$128,3,FALSE))/100)))/100,1)*100,0)</f>
        <v>6326600</v>
      </c>
      <c r="CG72" s="66">
        <f>IFERROR(MROUND((CF72+(CF72*(IF(Grunnbeløpstabell!$G$1&lt;&gt;"Egendefinert årlig prisstigning",ATF!$S$13,VLOOKUP($CG$1,Grunnbeløpstabell!$A$2:$L$128,3,FALSE))/100)))/100,1)*100,0)</f>
        <v>6527200</v>
      </c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</row>
    <row r="73" spans="1:147">
      <c r="A73" s="159">
        <v>90</v>
      </c>
      <c r="B73" s="161" t="s">
        <v>237</v>
      </c>
      <c r="C73" s="161" t="s">
        <v>237</v>
      </c>
      <c r="D73" s="161" t="s">
        <v>237</v>
      </c>
      <c r="E73" s="161" t="s">
        <v>237</v>
      </c>
      <c r="F73" s="161" t="s">
        <v>237</v>
      </c>
      <c r="G73" s="161" t="s">
        <v>237</v>
      </c>
      <c r="H73" s="161" t="s">
        <v>237</v>
      </c>
      <c r="I73" s="161" t="s">
        <v>237</v>
      </c>
      <c r="J73" s="161" t="s">
        <v>237</v>
      </c>
      <c r="K73" s="215">
        <v>879800</v>
      </c>
      <c r="L73" s="160">
        <v>888000</v>
      </c>
      <c r="M73" s="215">
        <v>920000</v>
      </c>
      <c r="N73" s="160">
        <v>924800</v>
      </c>
      <c r="O73" s="215">
        <v>944300</v>
      </c>
      <c r="P73" s="160">
        <v>960500</v>
      </c>
      <c r="Q73" s="215">
        <v>986400</v>
      </c>
      <c r="R73" s="160">
        <v>997000</v>
      </c>
      <c r="S73" s="215">
        <v>1016700</v>
      </c>
      <c r="T73" s="160">
        <v>1018600</v>
      </c>
      <c r="U73" s="215">
        <v>1030300</v>
      </c>
      <c r="V73" s="160">
        <v>1033700</v>
      </c>
      <c r="W73" s="215">
        <v>1046600</v>
      </c>
      <c r="X73" s="160">
        <v>1060700</v>
      </c>
      <c r="Y73" s="215">
        <v>1065400</v>
      </c>
      <c r="Z73" s="160">
        <v>1076500</v>
      </c>
      <c r="AA73" s="215">
        <v>1094800</v>
      </c>
      <c r="AB73" s="160">
        <v>1125800</v>
      </c>
      <c r="AC73" s="66">
        <f>IFERROR(MROUND((AB73+(AB73*(IF(Grunnbeløpstabell!$G$1&lt;&gt;"Egendefinert årlig prisstigning",ATF!$S$13,VLOOKUP($AC$1,Grunnbeløpstabell!$A$2:$L$128,3,FALSE))/100)))/100,1)*100,0)</f>
        <v>1161500</v>
      </c>
      <c r="AD73" s="66">
        <f>IFERROR(MROUND((AC73+(AC73*(IF(Grunnbeløpstabell!$G$1&lt;&gt;"Egendefinert årlig prisstigning",ATF!$S$13,VLOOKUP($AD$1,Grunnbeløpstabell!$A$2:$L$128,3,FALSE))/100)))/100,1)*100,0)</f>
        <v>1198300</v>
      </c>
      <c r="AE73" s="66">
        <f>IFERROR(MROUND((AD73+(AD73*(IF(Grunnbeløpstabell!$G$1&lt;&gt;"Egendefinert årlig prisstigning",ATF!$S$13,VLOOKUP($AE$1,Grunnbeløpstabell!$A$2:$L$128,3,FALSE))/100)))/100,1)*100,0)</f>
        <v>1236300</v>
      </c>
      <c r="AF73" s="66">
        <f>IFERROR(MROUND((AE73+(AE73*(IF(Grunnbeløpstabell!$G$1&lt;&gt;"Egendefinert årlig prisstigning",ATF!$S$13,VLOOKUP($AF$1,Grunnbeløpstabell!$A$2:$L$128,3,FALSE))/100)))/100,1)*100,0)</f>
        <v>1275500</v>
      </c>
      <c r="AG73" s="66">
        <f>IFERROR(MROUND((AF73+(AF73*(IF(Grunnbeløpstabell!$G$1&lt;&gt;"Egendefinert årlig prisstigning",ATF!$S$13,VLOOKUP($AG$1,Grunnbeløpstabell!$A$2:$L$128,3,FALSE))/100)))/100,1)*100,0)</f>
        <v>1315900</v>
      </c>
      <c r="AH73" s="66">
        <f>IFERROR(MROUND((AG73+(AG73*(IF(Grunnbeløpstabell!$G$1&lt;&gt;"Egendefinert årlig prisstigning",ATF!$S$13,VLOOKUP($AH$1,Grunnbeløpstabell!$A$2:$L$128,3,FALSE))/100)))/100,1)*100,0)</f>
        <v>1357600</v>
      </c>
      <c r="AI73" s="66">
        <f>IFERROR(MROUND((AH73+(AH73*(IF(Grunnbeløpstabell!$G$1&lt;&gt;"Egendefinert årlig prisstigning",ATF!$S$13,VLOOKUP($AI$1,Grunnbeløpstabell!$A$2:$L$128,3,FALSE))/100)))/100,1)*100,0)</f>
        <v>1400600</v>
      </c>
      <c r="AJ73" s="66">
        <f>IFERROR(MROUND((AI73+(AI73*(IF(Grunnbeløpstabell!$G$1&lt;&gt;"Egendefinert årlig prisstigning",ATF!$S$13,VLOOKUP($AJ$1,Grunnbeløpstabell!$A$2:$L$128,3,FALSE))/100)))/100,1)*100,0)</f>
        <v>1445000</v>
      </c>
      <c r="AK73" s="66">
        <f>IFERROR(MROUND((AJ73+(AJ73*(IF(Grunnbeløpstabell!$G$1&lt;&gt;"Egendefinert årlig prisstigning",ATF!$S$13,VLOOKUP($AK$1,Grunnbeløpstabell!$A$2:$L$128,3,FALSE))/100)))/100,1)*100,0)</f>
        <v>1490800</v>
      </c>
      <c r="AL73" s="66">
        <f>IFERROR(MROUND((AK73+(AK73*(IF(Grunnbeløpstabell!$G$1&lt;&gt;"Egendefinert årlig prisstigning",ATF!$S$13,VLOOKUP($AL$1,Grunnbeløpstabell!$A$2:$L$128,3,FALSE))/100)))/100,1)*100,0)</f>
        <v>1538100</v>
      </c>
      <c r="AM73" s="66">
        <f>IFERROR(MROUND((AL73+(AL73*(IF(Grunnbeløpstabell!$G$1&lt;&gt;"Egendefinert årlig prisstigning",ATF!$S$13,VLOOKUP($AM$1,Grunnbeløpstabell!$A$2:$L$128,3,FALSE))/100)))/100,1)*100,0)</f>
        <v>1586900</v>
      </c>
      <c r="AN73" s="66">
        <f>IFERROR(MROUND((AM73+(AM73*(IF(Grunnbeløpstabell!$G$1&lt;&gt;"Egendefinert årlig prisstigning",ATF!$S$13,VLOOKUP($AN$1,Grunnbeløpstabell!$A$2:$L$128,3,FALSE))/100)))/100,1)*100,0)</f>
        <v>1637200</v>
      </c>
      <c r="AO73" s="66">
        <f>IFERROR(MROUND((AN73+(AN73*(IF(Grunnbeløpstabell!$G$1&lt;&gt;"Egendefinert årlig prisstigning",ATF!$S$13,VLOOKUP($AO$1,Grunnbeløpstabell!$A$2:$L$128,3,FALSE))/100)))/100,1)*100,0)</f>
        <v>1689100</v>
      </c>
      <c r="AP73" s="66">
        <f>IFERROR(MROUND((AO73+(AO73*(IF(Grunnbeløpstabell!$G$1&lt;&gt;"Egendefinert årlig prisstigning",ATF!$S$13,VLOOKUP($AP$1,Grunnbeløpstabell!$A$2:$L$128,3,FALSE))/100)))/100,1)*100,0)</f>
        <v>1742600</v>
      </c>
      <c r="AQ73" s="66">
        <f>IFERROR(MROUND((AP73+(AP73*(IF(Grunnbeløpstabell!$G$1&lt;&gt;"Egendefinert årlig prisstigning",ATF!$S$13,VLOOKUP($AQ$1,Grunnbeløpstabell!$A$2:$L$128,3,FALSE))/100)))/100,1)*100,0)</f>
        <v>1797800</v>
      </c>
      <c r="AR73" s="66">
        <f>IFERROR(MROUND((AQ73+(AQ73*(IF(Grunnbeløpstabell!$G$1&lt;&gt;"Egendefinert årlig prisstigning",ATF!$S$13,VLOOKUP($AR$1,Grunnbeløpstabell!$A$2:$L$128,3,FALSE))/100)))/100,1)*100,0)</f>
        <v>1854800</v>
      </c>
      <c r="AS73" s="66">
        <f>IFERROR(MROUND((AR73+(AR73*(IF(Grunnbeløpstabell!$G$1&lt;&gt;"Egendefinert årlig prisstigning",ATF!$S$13,VLOOKUP($AS$1,Grunnbeløpstabell!$A$2:$L$128,3,FALSE))/100)))/100,1)*100,0)</f>
        <v>1913600</v>
      </c>
      <c r="AT73" s="66">
        <f>IFERROR(MROUND((AS73+(AS73*(IF(Grunnbeløpstabell!$G$1&lt;&gt;"Egendefinert årlig prisstigning",ATF!$S$13,VLOOKUP($AT$1,Grunnbeløpstabell!$A$2:$L$128,3,FALSE))/100)))/100,1)*100,0)</f>
        <v>1974300</v>
      </c>
      <c r="AU73" s="66">
        <f>IFERROR(MROUND((AT73+(AT73*(IF(Grunnbeløpstabell!$G$1&lt;&gt;"Egendefinert årlig prisstigning",ATF!$S$13,VLOOKUP($AU$1,Grunnbeløpstabell!$A$2:$L$128,3,FALSE))/100)))/100,1)*100,0)</f>
        <v>2036900</v>
      </c>
      <c r="AV73" s="66">
        <f>IFERROR(MROUND((AU73+(AU73*(IF(Grunnbeløpstabell!$G$1&lt;&gt;"Egendefinert årlig prisstigning",ATF!$S$13,VLOOKUP($AV$1,Grunnbeløpstabell!$A$2:$L$128,3,FALSE))/100)))/100,1)*100,0)</f>
        <v>2101500</v>
      </c>
      <c r="AW73" s="66">
        <f>IFERROR(MROUND((AV73+(AV73*(IF(Grunnbeløpstabell!$G$1&lt;&gt;"Egendefinert årlig prisstigning",ATF!$S$13,VLOOKUP($AW$1,Grunnbeløpstabell!$A$2:$L$128,3,FALSE))/100)))/100,1)*100,0)</f>
        <v>2168100</v>
      </c>
      <c r="AX73" s="66">
        <f>IFERROR(MROUND((AW73+(AW73*(IF(Grunnbeløpstabell!$G$1&lt;&gt;"Egendefinert årlig prisstigning",ATF!$S$13,VLOOKUP($AX$1,Grunnbeløpstabell!$A$2:$L$128,3,FALSE))/100)))/100,1)*100,0)</f>
        <v>2236800</v>
      </c>
      <c r="AY73" s="66">
        <f>IFERROR(MROUND((AX73+(AX73*(IF(Grunnbeløpstabell!$G$1&lt;&gt;"Egendefinert årlig prisstigning",ATF!$S$13,VLOOKUP($AY$1,Grunnbeløpstabell!$A$2:$L$128,3,FALSE))/100)))/100,1)*100,0)</f>
        <v>2307700</v>
      </c>
      <c r="AZ73" s="66">
        <f>IFERROR(MROUND((AY73+(AY73*(IF(Grunnbeløpstabell!$G$1&lt;&gt;"Egendefinert årlig prisstigning",ATF!$S$13,VLOOKUP($AZ$1,Grunnbeløpstabell!$A$2:$L$128,3,FALSE))/100)))/100,1)*100,0)</f>
        <v>2380900</v>
      </c>
      <c r="BA73" s="66">
        <f>IFERROR(MROUND((AZ73+(AZ73*(IF(Grunnbeløpstabell!$G$1&lt;&gt;"Egendefinert årlig prisstigning",ATF!$S$13,VLOOKUP($BA$1,Grunnbeløpstabell!$A$2:$L$128,3,FALSE))/100)))/100,1)*100,0)</f>
        <v>2456400</v>
      </c>
      <c r="BB73" s="66">
        <f>IFERROR(MROUND((BA73+(BA73*(IF(Grunnbeløpstabell!$G$1&lt;&gt;"Egendefinert årlig prisstigning",ATF!$S$13,VLOOKUP($BB$1,Grunnbeløpstabell!$A$2:$L$128,3,FALSE))/100)))/100,1)*100,0)</f>
        <v>2534300</v>
      </c>
      <c r="BC73" s="66">
        <f>IFERROR(MROUND((BB73+(BB73*(IF(Grunnbeløpstabell!$G$1&lt;&gt;"Egendefinert årlig prisstigning",ATF!$S$13,VLOOKUP($BC$1,Grunnbeløpstabell!$A$2:$L$128,3,FALSE))/100)))/100,1)*100,0)</f>
        <v>2614600</v>
      </c>
      <c r="BD73" s="66">
        <f>IFERROR(MROUND((BC73+(BC73*(IF(Grunnbeløpstabell!$G$1&lt;&gt;"Egendefinert årlig prisstigning",ATF!$S$13,VLOOKUP($BD$1,Grunnbeløpstabell!$A$2:$L$128,3,FALSE))/100)))/100,1)*100,0)</f>
        <v>2697500</v>
      </c>
      <c r="BE73" s="66">
        <f>IFERROR(MROUND((BD73+(BD73*(IF(Grunnbeløpstabell!$G$1&lt;&gt;"Egendefinert årlig prisstigning",ATF!$S$13,VLOOKUP($BE$1,Grunnbeløpstabell!$A$2:$L$128,3,FALSE))/100)))/100,1)*100,0)</f>
        <v>2783000</v>
      </c>
      <c r="BF73" s="66">
        <f>IFERROR(MROUND((BE73+(BE73*(IF(Grunnbeløpstabell!$G$1&lt;&gt;"Egendefinert årlig prisstigning",ATF!$S$13,VLOOKUP($BF$1,Grunnbeløpstabell!$A$2:$L$128,3,FALSE))/100)))/100,1)*100,0)</f>
        <v>2871200</v>
      </c>
      <c r="BG73" s="66">
        <f>IFERROR(MROUND((BF73+(BF73*(IF(Grunnbeløpstabell!$G$1&lt;&gt;"Egendefinert årlig prisstigning",ATF!$S$13,VLOOKUP($BG$1,Grunnbeløpstabell!$A$2:$L$128,3,FALSE))/100)))/100,1)*100,0)</f>
        <v>2962200</v>
      </c>
      <c r="BH73" s="66">
        <f>IFERROR(MROUND((BG73+(BG73*(IF(Grunnbeløpstabell!$G$1&lt;&gt;"Egendefinert årlig prisstigning",ATF!$S$13,VLOOKUP($BH$1,Grunnbeløpstabell!$A$2:$L$128,3,FALSE))/100)))/100,1)*100,0)</f>
        <v>3056100</v>
      </c>
      <c r="BI73" s="66">
        <f>IFERROR(MROUND((BH73+(BH73*(IF(Grunnbeløpstabell!$G$1&lt;&gt;"Egendefinert årlig prisstigning",ATF!$S$13,VLOOKUP($BI$1,Grunnbeløpstabell!$A$2:$L$128,3,FALSE))/100)))/100,1)*100,0)</f>
        <v>3153000</v>
      </c>
      <c r="BJ73" s="66">
        <f>IFERROR(MROUND((BI73+(BI73*(IF(Grunnbeløpstabell!$G$1&lt;&gt;"Egendefinert årlig prisstigning",ATF!$S$13,VLOOKUP($BJ$1,Grunnbeløpstabell!$A$2:$L$128,3,FALSE))/100)))/100,1)*100,0)</f>
        <v>3253000</v>
      </c>
      <c r="BK73" s="66">
        <f>IFERROR(MROUND((BJ73+(BJ73*(IF(Grunnbeløpstabell!$G$1&lt;&gt;"Egendefinert årlig prisstigning",ATF!$S$13,VLOOKUP($BK$1,Grunnbeløpstabell!$A$2:$L$128,3,FALSE))/100)))/100,1)*100,0)</f>
        <v>3356100</v>
      </c>
      <c r="BL73" s="66">
        <f>IFERROR(MROUND((BK73+(BK73*(IF(Grunnbeløpstabell!$G$1&lt;&gt;"Egendefinert årlig prisstigning",ATF!$S$13,VLOOKUP($BL$1,Grunnbeløpstabell!$A$2:$L$128,3,FALSE))/100)))/100,1)*100,0)</f>
        <v>3462500</v>
      </c>
      <c r="BM73" s="66">
        <f>IFERROR(MROUND((BL73+(BL73*(IF(Grunnbeløpstabell!$G$1&lt;&gt;"Egendefinert årlig prisstigning",ATF!$S$13,VLOOKUP($BM$1,Grunnbeløpstabell!$A$2:$L$128,3,FALSE))/100)))/100,1)*100,0)</f>
        <v>3572300</v>
      </c>
      <c r="BN73" s="66">
        <f>IFERROR(MROUND((BM73+(BM73*(IF(Grunnbeløpstabell!$G$1&lt;&gt;"Egendefinert årlig prisstigning",ATF!$S$13,VLOOKUP($BN$1,Grunnbeløpstabell!$A$2:$L$128,3,FALSE))/100)))/100,1)*100,0)</f>
        <v>3685500</v>
      </c>
      <c r="BO73" s="66">
        <f>IFERROR(MROUND((BN73+(BN73*(IF(Grunnbeløpstabell!$G$1&lt;&gt;"Egendefinert årlig prisstigning",ATF!$S$13,VLOOKUP($BO$1,Grunnbeløpstabell!$A$2:$L$128,3,FALSE))/100)))/100,1)*100,0)</f>
        <v>3802300</v>
      </c>
      <c r="BP73" s="66">
        <f>IFERROR(MROUND((BO73+(BO73*(IF(Grunnbeløpstabell!$G$1&lt;&gt;"Egendefinert årlig prisstigning",ATF!$S$13,VLOOKUP($BP$1,Grunnbeløpstabell!$A$2:$L$128,3,FALSE))/100)))/100,1)*100,0)</f>
        <v>3922800</v>
      </c>
      <c r="BQ73" s="66">
        <f>IFERROR(MROUND((BP73+(BP73*(IF(Grunnbeløpstabell!$G$1&lt;&gt;"Egendefinert årlig prisstigning",ATF!$S$13,VLOOKUP($BQ$1,Grunnbeløpstabell!$A$2:$L$128,3,FALSE))/100)))/100,1)*100,0)</f>
        <v>4047200</v>
      </c>
      <c r="BR73" s="66">
        <f>IFERROR(MROUND((BQ73+(BQ73*(IF(Grunnbeløpstabell!$G$1&lt;&gt;"Egendefinert årlig prisstigning",ATF!$S$13,VLOOKUP($BR$1,Grunnbeløpstabell!$A$2:$L$128,3,FALSE))/100)))/100,1)*100,0)</f>
        <v>4175500</v>
      </c>
      <c r="BS73" s="66">
        <f>IFERROR(MROUND((BR73+(BR73*(IF(Grunnbeløpstabell!$G$1&lt;&gt;"Egendefinert årlig prisstigning",ATF!$S$13,VLOOKUP($BS$1,Grunnbeløpstabell!$A$2:$L$128,3,FALSE))/100)))/100,1)*100,0)</f>
        <v>4307900</v>
      </c>
      <c r="BT73" s="66">
        <f>IFERROR(MROUND((BS73+(BS73*(IF(Grunnbeløpstabell!$G$1&lt;&gt;"Egendefinert årlig prisstigning",ATF!$S$13,VLOOKUP($BT$1,Grunnbeløpstabell!$A$2:$L$128,3,FALSE))/100)))/100,1)*100,0)</f>
        <v>4444500</v>
      </c>
      <c r="BU73" s="66">
        <f>IFERROR(MROUND((BT73+(BT73*(IF(Grunnbeløpstabell!$G$1&lt;&gt;"Egendefinert årlig prisstigning",ATF!$S$13,VLOOKUP($BU$1,Grunnbeløpstabell!$A$2:$L$128,3,FALSE))/100)))/100,1)*100,0)</f>
        <v>4585400</v>
      </c>
      <c r="BV73" s="66">
        <f>IFERROR(MROUND((BU73+(BU73*(IF(Grunnbeløpstabell!$G$1&lt;&gt;"Egendefinert årlig prisstigning",ATF!$S$13,VLOOKUP($BV$1,Grunnbeløpstabell!$A$2:$L$128,3,FALSE))/100)))/100,1)*100,0)</f>
        <v>4730800</v>
      </c>
      <c r="BW73" s="66">
        <f>IFERROR(MROUND((BV73+(BV73*(IF(Grunnbeløpstabell!$G$1&lt;&gt;"Egendefinert årlig prisstigning",ATF!$S$13,VLOOKUP($BW$1,Grunnbeløpstabell!$A$2:$L$128,3,FALSE))/100)))/100,1)*100,0)</f>
        <v>4880800</v>
      </c>
      <c r="BX73" s="66">
        <f>IFERROR(MROUND((BW73+(BW73*(IF(Grunnbeløpstabell!$G$1&lt;&gt;"Egendefinert årlig prisstigning",ATF!$S$13,VLOOKUP($BX$1,Grunnbeløpstabell!$A$2:$L$128,3,FALSE))/100)))/100,1)*100,0)</f>
        <v>5035500</v>
      </c>
      <c r="BY73" s="66">
        <f>IFERROR(MROUND((BX73+(BX73*(IF(Grunnbeløpstabell!$G$1&lt;&gt;"Egendefinert årlig prisstigning",ATF!$S$13,VLOOKUP($BY$1,Grunnbeløpstabell!$A$2:$L$128,3,FALSE))/100)))/100,1)*100,0)</f>
        <v>5195100</v>
      </c>
      <c r="BZ73" s="66">
        <f>IFERROR(MROUND((BY73+(BY73*(IF(Grunnbeløpstabell!$G$1&lt;&gt;"Egendefinert årlig prisstigning",ATF!$S$13,VLOOKUP($BZ$1,Grunnbeløpstabell!$A$2:$L$128,3,FALSE))/100)))/100,1)*100,0)</f>
        <v>5359800</v>
      </c>
      <c r="CA73" s="66">
        <f>IFERROR(MROUND((BZ73+(BZ73*(IF(Grunnbeløpstabell!$G$1&lt;&gt;"Egendefinert årlig prisstigning",ATF!$S$13,VLOOKUP($CA$1,Grunnbeløpstabell!$A$2:$L$128,3,FALSE))/100)))/100,1)*100,0)</f>
        <v>5529700</v>
      </c>
      <c r="CB73" s="66">
        <f>IFERROR(MROUND((CA73+(CA73*(IF(Grunnbeløpstabell!$G$1&lt;&gt;"Egendefinert årlig prisstigning",ATF!$S$13,VLOOKUP($CB$1,Grunnbeløpstabell!$A$2:$L$128,3,FALSE))/100)))/100,1)*100,0)</f>
        <v>5705000</v>
      </c>
      <c r="CC73" s="66">
        <f>IFERROR(MROUND((CB73+(CB73*(IF(Grunnbeløpstabell!$G$1&lt;&gt;"Egendefinert årlig prisstigning",ATF!$S$13,VLOOKUP($CC$1,Grunnbeløpstabell!$A$2:$L$128,3,FALSE))/100)))/100,1)*100,0)</f>
        <v>5885800</v>
      </c>
      <c r="CD73" s="66">
        <f>IFERROR(MROUND((CC73+(CC73*(IF(Grunnbeløpstabell!$G$1&lt;&gt;"Egendefinert årlig prisstigning",ATF!$S$13,VLOOKUP($CD$1,Grunnbeløpstabell!$A$2:$L$128,3,FALSE))/100)))/100,1)*100,0)</f>
        <v>6072400</v>
      </c>
      <c r="CE73" s="66">
        <f>IFERROR(MROUND((CD73+(CD73*(IF(Grunnbeløpstabell!$G$1&lt;&gt;"Egendefinert årlig prisstigning",ATF!$S$13,VLOOKUP($CE$1,Grunnbeløpstabell!$A$2:$L$128,3,FALSE))/100)))/100,1)*100,0)</f>
        <v>6264900</v>
      </c>
      <c r="CF73" s="66">
        <f>IFERROR(MROUND((CE73+(CE73*(IF(Grunnbeløpstabell!$G$1&lt;&gt;"Egendefinert årlig prisstigning",ATF!$S$13,VLOOKUP($CF$1,Grunnbeløpstabell!$A$2:$L$128,3,FALSE))/100)))/100,1)*100,0)</f>
        <v>6463500</v>
      </c>
      <c r="CG73" s="66">
        <f>IFERROR(MROUND((CF73+(CF73*(IF(Grunnbeløpstabell!$G$1&lt;&gt;"Egendefinert årlig prisstigning",ATF!$S$13,VLOOKUP($CG$1,Grunnbeløpstabell!$A$2:$L$128,3,FALSE))/100)))/100,1)*100,0)</f>
        <v>6668400</v>
      </c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</row>
    <row r="74" spans="1:147">
      <c r="A74" s="159">
        <v>91</v>
      </c>
      <c r="B74" s="161" t="s">
        <v>237</v>
      </c>
      <c r="C74" s="161" t="s">
        <v>237</v>
      </c>
      <c r="D74" s="161" t="s">
        <v>237</v>
      </c>
      <c r="E74" s="161" t="s">
        <v>237</v>
      </c>
      <c r="F74" s="161" t="s">
        <v>237</v>
      </c>
      <c r="G74" s="161" t="s">
        <v>237</v>
      </c>
      <c r="H74" s="161" t="s">
        <v>237</v>
      </c>
      <c r="I74" s="161" t="s">
        <v>237</v>
      </c>
      <c r="J74" s="161" t="s">
        <v>237</v>
      </c>
      <c r="K74" s="215">
        <v>899800</v>
      </c>
      <c r="L74" s="160">
        <v>908000</v>
      </c>
      <c r="M74" s="215">
        <v>940000</v>
      </c>
      <c r="N74" s="160">
        <v>944800</v>
      </c>
      <c r="O74" s="215">
        <v>964700</v>
      </c>
      <c r="P74" s="160">
        <v>981300</v>
      </c>
      <c r="Q74" s="215">
        <v>1007800</v>
      </c>
      <c r="R74" s="160">
        <v>1018600</v>
      </c>
      <c r="S74" s="215">
        <v>1038800</v>
      </c>
      <c r="T74" s="160">
        <v>1040800</v>
      </c>
      <c r="U74" s="215">
        <v>1052800</v>
      </c>
      <c r="V74" s="160">
        <v>1056300</v>
      </c>
      <c r="W74" s="215">
        <v>1069500</v>
      </c>
      <c r="X74" s="160">
        <v>1083900</v>
      </c>
      <c r="Y74" s="215">
        <v>1088700</v>
      </c>
      <c r="Z74" s="160">
        <v>1100000</v>
      </c>
      <c r="AA74" s="215">
        <v>1118700</v>
      </c>
      <c r="AB74" s="160">
        <v>1149700</v>
      </c>
      <c r="AC74" s="66">
        <f>IFERROR(MROUND((AB74+(AB74*(IF(Grunnbeløpstabell!$G$1&lt;&gt;"Egendefinert årlig prisstigning",ATF!$S$13,VLOOKUP($AC$1,Grunnbeløpstabell!$A$2:$L$128,3,FALSE))/100)))/100,1)*100,0)</f>
        <v>1186100</v>
      </c>
      <c r="AD74" s="66">
        <f>IFERROR(MROUND((AC74+(AC74*(IF(Grunnbeløpstabell!$G$1&lt;&gt;"Egendefinert årlig prisstigning",ATF!$S$13,VLOOKUP($AD$1,Grunnbeløpstabell!$A$2:$L$128,3,FALSE))/100)))/100,1)*100,0)</f>
        <v>1223700</v>
      </c>
      <c r="AE74" s="66">
        <f>IFERROR(MROUND((AD74+(AD74*(IF(Grunnbeløpstabell!$G$1&lt;&gt;"Egendefinert årlig prisstigning",ATF!$S$13,VLOOKUP($AE$1,Grunnbeløpstabell!$A$2:$L$128,3,FALSE))/100)))/100,1)*100,0)</f>
        <v>1262500</v>
      </c>
      <c r="AF74" s="66">
        <f>IFERROR(MROUND((AE74+(AE74*(IF(Grunnbeløpstabell!$G$1&lt;&gt;"Egendefinert årlig prisstigning",ATF!$S$13,VLOOKUP($AF$1,Grunnbeløpstabell!$A$2:$L$128,3,FALSE))/100)))/100,1)*100,0)</f>
        <v>1302500</v>
      </c>
      <c r="AG74" s="66">
        <f>IFERROR(MROUND((AF74+(AF74*(IF(Grunnbeløpstabell!$G$1&lt;&gt;"Egendefinert årlig prisstigning",ATF!$S$13,VLOOKUP($AG$1,Grunnbeløpstabell!$A$2:$L$128,3,FALSE))/100)))/100,1)*100,0)</f>
        <v>1343800</v>
      </c>
      <c r="AH74" s="66">
        <f>IFERROR(MROUND((AG74+(AG74*(IF(Grunnbeløpstabell!$G$1&lt;&gt;"Egendefinert årlig prisstigning",ATF!$S$13,VLOOKUP($AH$1,Grunnbeløpstabell!$A$2:$L$128,3,FALSE))/100)))/100,1)*100,0)</f>
        <v>1386400</v>
      </c>
      <c r="AI74" s="66">
        <f>IFERROR(MROUND((AH74+(AH74*(IF(Grunnbeløpstabell!$G$1&lt;&gt;"Egendefinert årlig prisstigning",ATF!$S$13,VLOOKUP($AI$1,Grunnbeløpstabell!$A$2:$L$128,3,FALSE))/100)))/100,1)*100,0)</f>
        <v>1430300</v>
      </c>
      <c r="AJ74" s="66">
        <f>IFERROR(MROUND((AI74+(AI74*(IF(Grunnbeløpstabell!$G$1&lt;&gt;"Egendefinert årlig prisstigning",ATF!$S$13,VLOOKUP($AJ$1,Grunnbeløpstabell!$A$2:$L$128,3,FALSE))/100)))/100,1)*100,0)</f>
        <v>1475600</v>
      </c>
      <c r="AK74" s="66">
        <f>IFERROR(MROUND((AJ74+(AJ74*(IF(Grunnbeløpstabell!$G$1&lt;&gt;"Egendefinert årlig prisstigning",ATF!$S$13,VLOOKUP($AK$1,Grunnbeløpstabell!$A$2:$L$128,3,FALSE))/100)))/100,1)*100,0)</f>
        <v>1522400</v>
      </c>
      <c r="AL74" s="66">
        <f>IFERROR(MROUND((AK74+(AK74*(IF(Grunnbeløpstabell!$G$1&lt;&gt;"Egendefinert årlig prisstigning",ATF!$S$13,VLOOKUP($AL$1,Grunnbeløpstabell!$A$2:$L$128,3,FALSE))/100)))/100,1)*100,0)</f>
        <v>1570700</v>
      </c>
      <c r="AM74" s="66">
        <f>IFERROR(MROUND((AL74+(AL74*(IF(Grunnbeløpstabell!$G$1&lt;&gt;"Egendefinert årlig prisstigning",ATF!$S$13,VLOOKUP($AM$1,Grunnbeløpstabell!$A$2:$L$128,3,FALSE))/100)))/100,1)*100,0)</f>
        <v>1620500</v>
      </c>
      <c r="AN74" s="66">
        <f>IFERROR(MROUND((AM74+(AM74*(IF(Grunnbeløpstabell!$G$1&lt;&gt;"Egendefinert årlig prisstigning",ATF!$S$13,VLOOKUP($AN$1,Grunnbeløpstabell!$A$2:$L$128,3,FALSE))/100)))/100,1)*100,0)</f>
        <v>1671900</v>
      </c>
      <c r="AO74" s="66">
        <f>IFERROR(MROUND((AN74+(AN74*(IF(Grunnbeløpstabell!$G$1&lt;&gt;"Egendefinert årlig prisstigning",ATF!$S$13,VLOOKUP($AO$1,Grunnbeløpstabell!$A$2:$L$128,3,FALSE))/100)))/100,1)*100,0)</f>
        <v>1724900</v>
      </c>
      <c r="AP74" s="66">
        <f>IFERROR(MROUND((AO74+(AO74*(IF(Grunnbeløpstabell!$G$1&lt;&gt;"Egendefinert årlig prisstigning",ATF!$S$13,VLOOKUP($AP$1,Grunnbeløpstabell!$A$2:$L$128,3,FALSE))/100)))/100,1)*100,0)</f>
        <v>1779600</v>
      </c>
      <c r="AQ74" s="66">
        <f>IFERROR(MROUND((AP74+(AP74*(IF(Grunnbeløpstabell!$G$1&lt;&gt;"Egendefinert årlig prisstigning",ATF!$S$13,VLOOKUP($AQ$1,Grunnbeløpstabell!$A$2:$L$128,3,FALSE))/100)))/100,1)*100,0)</f>
        <v>1836000</v>
      </c>
      <c r="AR74" s="66">
        <f>IFERROR(MROUND((AQ74+(AQ74*(IF(Grunnbeløpstabell!$G$1&lt;&gt;"Egendefinert årlig prisstigning",ATF!$S$13,VLOOKUP($AR$1,Grunnbeløpstabell!$A$2:$L$128,3,FALSE))/100)))/100,1)*100,0)</f>
        <v>1894200</v>
      </c>
      <c r="AS74" s="66">
        <f>IFERROR(MROUND((AR74+(AR74*(IF(Grunnbeløpstabell!$G$1&lt;&gt;"Egendefinert årlig prisstigning",ATF!$S$13,VLOOKUP($AS$1,Grunnbeløpstabell!$A$2:$L$128,3,FALSE))/100)))/100,1)*100,0)</f>
        <v>1954200</v>
      </c>
      <c r="AT74" s="66">
        <f>IFERROR(MROUND((AS74+(AS74*(IF(Grunnbeløpstabell!$G$1&lt;&gt;"Egendefinert årlig prisstigning",ATF!$S$13,VLOOKUP($AT$1,Grunnbeløpstabell!$A$2:$L$128,3,FALSE))/100)))/100,1)*100,0)</f>
        <v>2016100</v>
      </c>
      <c r="AU74" s="66">
        <f>IFERROR(MROUND((AT74+(AT74*(IF(Grunnbeløpstabell!$G$1&lt;&gt;"Egendefinert årlig prisstigning",ATF!$S$13,VLOOKUP($AU$1,Grunnbeløpstabell!$A$2:$L$128,3,FALSE))/100)))/100,1)*100,0)</f>
        <v>2080000</v>
      </c>
      <c r="AV74" s="66">
        <f>IFERROR(MROUND((AU74+(AU74*(IF(Grunnbeløpstabell!$G$1&lt;&gt;"Egendefinert årlig prisstigning",ATF!$S$13,VLOOKUP($AV$1,Grunnbeløpstabell!$A$2:$L$128,3,FALSE))/100)))/100,1)*100,0)</f>
        <v>2145900</v>
      </c>
      <c r="AW74" s="66">
        <f>IFERROR(MROUND((AV74+(AV74*(IF(Grunnbeløpstabell!$G$1&lt;&gt;"Egendefinert årlig prisstigning",ATF!$S$13,VLOOKUP($AW$1,Grunnbeløpstabell!$A$2:$L$128,3,FALSE))/100)))/100,1)*100,0)</f>
        <v>2213900</v>
      </c>
      <c r="AX74" s="66">
        <f>IFERROR(MROUND((AW74+(AW74*(IF(Grunnbeløpstabell!$G$1&lt;&gt;"Egendefinert årlig prisstigning",ATF!$S$13,VLOOKUP($AX$1,Grunnbeløpstabell!$A$2:$L$128,3,FALSE))/100)))/100,1)*100,0)</f>
        <v>2284100</v>
      </c>
      <c r="AY74" s="66">
        <f>IFERROR(MROUND((AX74+(AX74*(IF(Grunnbeløpstabell!$G$1&lt;&gt;"Egendefinert årlig prisstigning",ATF!$S$13,VLOOKUP($AY$1,Grunnbeløpstabell!$A$2:$L$128,3,FALSE))/100)))/100,1)*100,0)</f>
        <v>2356500</v>
      </c>
      <c r="AZ74" s="66">
        <f>IFERROR(MROUND((AY74+(AY74*(IF(Grunnbeløpstabell!$G$1&lt;&gt;"Egendefinert årlig prisstigning",ATF!$S$13,VLOOKUP($AZ$1,Grunnbeløpstabell!$A$2:$L$128,3,FALSE))/100)))/100,1)*100,0)</f>
        <v>2431200</v>
      </c>
      <c r="BA74" s="66">
        <f>IFERROR(MROUND((AZ74+(AZ74*(IF(Grunnbeløpstabell!$G$1&lt;&gt;"Egendefinert årlig prisstigning",ATF!$S$13,VLOOKUP($BA$1,Grunnbeløpstabell!$A$2:$L$128,3,FALSE))/100)))/100,1)*100,0)</f>
        <v>2508300</v>
      </c>
      <c r="BB74" s="66">
        <f>IFERROR(MROUND((BA74+(BA74*(IF(Grunnbeløpstabell!$G$1&lt;&gt;"Egendefinert årlig prisstigning",ATF!$S$13,VLOOKUP($BB$1,Grunnbeløpstabell!$A$2:$L$128,3,FALSE))/100)))/100,1)*100,0)</f>
        <v>2587800</v>
      </c>
      <c r="BC74" s="66">
        <f>IFERROR(MROUND((BB74+(BB74*(IF(Grunnbeløpstabell!$G$1&lt;&gt;"Egendefinert årlig prisstigning",ATF!$S$13,VLOOKUP($BC$1,Grunnbeløpstabell!$A$2:$L$128,3,FALSE))/100)))/100,1)*100,0)</f>
        <v>2669800</v>
      </c>
      <c r="BD74" s="66">
        <f>IFERROR(MROUND((BC74+(BC74*(IF(Grunnbeløpstabell!$G$1&lt;&gt;"Egendefinert årlig prisstigning",ATF!$S$13,VLOOKUP($BD$1,Grunnbeløpstabell!$A$2:$L$128,3,FALSE))/100)))/100,1)*100,0)</f>
        <v>2754400</v>
      </c>
      <c r="BE74" s="66">
        <f>IFERROR(MROUND((BD74+(BD74*(IF(Grunnbeløpstabell!$G$1&lt;&gt;"Egendefinert årlig prisstigning",ATF!$S$13,VLOOKUP($BE$1,Grunnbeløpstabell!$A$2:$L$128,3,FALSE))/100)))/100,1)*100,0)</f>
        <v>2841700</v>
      </c>
      <c r="BF74" s="66">
        <f>IFERROR(MROUND((BE74+(BE74*(IF(Grunnbeløpstabell!$G$1&lt;&gt;"Egendefinert årlig prisstigning",ATF!$S$13,VLOOKUP($BF$1,Grunnbeløpstabell!$A$2:$L$128,3,FALSE))/100)))/100,1)*100,0)</f>
        <v>2931800</v>
      </c>
      <c r="BG74" s="66">
        <f>IFERROR(MROUND((BF74+(BF74*(IF(Grunnbeløpstabell!$G$1&lt;&gt;"Egendefinert årlig prisstigning",ATF!$S$13,VLOOKUP($BG$1,Grunnbeløpstabell!$A$2:$L$128,3,FALSE))/100)))/100,1)*100,0)</f>
        <v>3024700</v>
      </c>
      <c r="BH74" s="66">
        <f>IFERROR(MROUND((BG74+(BG74*(IF(Grunnbeløpstabell!$G$1&lt;&gt;"Egendefinert årlig prisstigning",ATF!$S$13,VLOOKUP($BH$1,Grunnbeløpstabell!$A$2:$L$128,3,FALSE))/100)))/100,1)*100,0)</f>
        <v>3120600</v>
      </c>
      <c r="BI74" s="66">
        <f>IFERROR(MROUND((BH74+(BH74*(IF(Grunnbeløpstabell!$G$1&lt;&gt;"Egendefinert årlig prisstigning",ATF!$S$13,VLOOKUP($BI$1,Grunnbeløpstabell!$A$2:$L$128,3,FALSE))/100)))/100,1)*100,0)</f>
        <v>3219500</v>
      </c>
      <c r="BJ74" s="66">
        <f>IFERROR(MROUND((BI74+(BI74*(IF(Grunnbeløpstabell!$G$1&lt;&gt;"Egendefinert årlig prisstigning",ATF!$S$13,VLOOKUP($BJ$1,Grunnbeløpstabell!$A$2:$L$128,3,FALSE))/100)))/100,1)*100,0)</f>
        <v>3321600</v>
      </c>
      <c r="BK74" s="66">
        <f>IFERROR(MROUND((BJ74+(BJ74*(IF(Grunnbeløpstabell!$G$1&lt;&gt;"Egendefinert årlig prisstigning",ATF!$S$13,VLOOKUP($BK$1,Grunnbeløpstabell!$A$2:$L$128,3,FALSE))/100)))/100,1)*100,0)</f>
        <v>3426900</v>
      </c>
      <c r="BL74" s="66">
        <f>IFERROR(MROUND((BK74+(BK74*(IF(Grunnbeløpstabell!$G$1&lt;&gt;"Egendefinert årlig prisstigning",ATF!$S$13,VLOOKUP($BL$1,Grunnbeløpstabell!$A$2:$L$128,3,FALSE))/100)))/100,1)*100,0)</f>
        <v>3535500</v>
      </c>
      <c r="BM74" s="66">
        <f>IFERROR(MROUND((BL74+(BL74*(IF(Grunnbeløpstabell!$G$1&lt;&gt;"Egendefinert årlig prisstigning",ATF!$S$13,VLOOKUP($BM$1,Grunnbeløpstabell!$A$2:$L$128,3,FALSE))/100)))/100,1)*100,0)</f>
        <v>3647600</v>
      </c>
      <c r="BN74" s="66">
        <f>IFERROR(MROUND((BM74+(BM74*(IF(Grunnbeløpstabell!$G$1&lt;&gt;"Egendefinert årlig prisstigning",ATF!$S$13,VLOOKUP($BN$1,Grunnbeløpstabell!$A$2:$L$128,3,FALSE))/100)))/100,1)*100,0)</f>
        <v>3763200</v>
      </c>
      <c r="BO74" s="66">
        <f>IFERROR(MROUND((BN74+(BN74*(IF(Grunnbeløpstabell!$G$1&lt;&gt;"Egendefinert årlig prisstigning",ATF!$S$13,VLOOKUP($BO$1,Grunnbeløpstabell!$A$2:$L$128,3,FALSE))/100)))/100,1)*100,0)</f>
        <v>3882500</v>
      </c>
      <c r="BP74" s="66">
        <f>IFERROR(MROUND((BO74+(BO74*(IF(Grunnbeløpstabell!$G$1&lt;&gt;"Egendefinert årlig prisstigning",ATF!$S$13,VLOOKUP($BP$1,Grunnbeløpstabell!$A$2:$L$128,3,FALSE))/100)))/100,1)*100,0)</f>
        <v>4005600</v>
      </c>
      <c r="BQ74" s="66">
        <f>IFERROR(MROUND((BP74+(BP74*(IF(Grunnbeløpstabell!$G$1&lt;&gt;"Egendefinert årlig prisstigning",ATF!$S$13,VLOOKUP($BQ$1,Grunnbeløpstabell!$A$2:$L$128,3,FALSE))/100)))/100,1)*100,0)</f>
        <v>4132600</v>
      </c>
      <c r="BR74" s="66">
        <f>IFERROR(MROUND((BQ74+(BQ74*(IF(Grunnbeløpstabell!$G$1&lt;&gt;"Egendefinert årlig prisstigning",ATF!$S$13,VLOOKUP($BR$1,Grunnbeløpstabell!$A$2:$L$128,3,FALSE))/100)))/100,1)*100,0)</f>
        <v>4263600</v>
      </c>
      <c r="BS74" s="66">
        <f>IFERROR(MROUND((BR74+(BR74*(IF(Grunnbeløpstabell!$G$1&lt;&gt;"Egendefinert årlig prisstigning",ATF!$S$13,VLOOKUP($BS$1,Grunnbeløpstabell!$A$2:$L$128,3,FALSE))/100)))/100,1)*100,0)</f>
        <v>4398800</v>
      </c>
      <c r="BT74" s="66">
        <f>IFERROR(MROUND((BS74+(BS74*(IF(Grunnbeløpstabell!$G$1&lt;&gt;"Egendefinert årlig prisstigning",ATF!$S$13,VLOOKUP($BT$1,Grunnbeløpstabell!$A$2:$L$128,3,FALSE))/100)))/100,1)*100,0)</f>
        <v>4538200</v>
      </c>
      <c r="BU74" s="66">
        <f>IFERROR(MROUND((BT74+(BT74*(IF(Grunnbeløpstabell!$G$1&lt;&gt;"Egendefinert årlig prisstigning",ATF!$S$13,VLOOKUP($BU$1,Grunnbeløpstabell!$A$2:$L$128,3,FALSE))/100)))/100,1)*100,0)</f>
        <v>4682100</v>
      </c>
      <c r="BV74" s="66">
        <f>IFERROR(MROUND((BU74+(BU74*(IF(Grunnbeløpstabell!$G$1&lt;&gt;"Egendefinert årlig prisstigning",ATF!$S$13,VLOOKUP($BV$1,Grunnbeløpstabell!$A$2:$L$128,3,FALSE))/100)))/100,1)*100,0)</f>
        <v>4830500</v>
      </c>
      <c r="BW74" s="66">
        <f>IFERROR(MROUND((BV74+(BV74*(IF(Grunnbeløpstabell!$G$1&lt;&gt;"Egendefinert årlig prisstigning",ATF!$S$13,VLOOKUP($BW$1,Grunnbeløpstabell!$A$2:$L$128,3,FALSE))/100)))/100,1)*100,0)</f>
        <v>4983600</v>
      </c>
      <c r="BX74" s="66">
        <f>IFERROR(MROUND((BW74+(BW74*(IF(Grunnbeløpstabell!$G$1&lt;&gt;"Egendefinert årlig prisstigning",ATF!$S$13,VLOOKUP($BX$1,Grunnbeløpstabell!$A$2:$L$128,3,FALSE))/100)))/100,1)*100,0)</f>
        <v>5141600</v>
      </c>
      <c r="BY74" s="66">
        <f>IFERROR(MROUND((BX74+(BX74*(IF(Grunnbeløpstabell!$G$1&lt;&gt;"Egendefinert årlig prisstigning",ATF!$S$13,VLOOKUP($BY$1,Grunnbeløpstabell!$A$2:$L$128,3,FALSE))/100)))/100,1)*100,0)</f>
        <v>5304600</v>
      </c>
      <c r="BZ74" s="66">
        <f>IFERROR(MROUND((BY74+(BY74*(IF(Grunnbeløpstabell!$G$1&lt;&gt;"Egendefinert årlig prisstigning",ATF!$S$13,VLOOKUP($BZ$1,Grunnbeløpstabell!$A$2:$L$128,3,FALSE))/100)))/100,1)*100,0)</f>
        <v>5472800</v>
      </c>
      <c r="CA74" s="66">
        <f>IFERROR(MROUND((BZ74+(BZ74*(IF(Grunnbeløpstabell!$G$1&lt;&gt;"Egendefinert årlig prisstigning",ATF!$S$13,VLOOKUP($CA$1,Grunnbeløpstabell!$A$2:$L$128,3,FALSE))/100)))/100,1)*100,0)</f>
        <v>5646300</v>
      </c>
      <c r="CB74" s="66">
        <f>IFERROR(MROUND((CA74+(CA74*(IF(Grunnbeløpstabell!$G$1&lt;&gt;"Egendefinert årlig prisstigning",ATF!$S$13,VLOOKUP($CB$1,Grunnbeløpstabell!$A$2:$L$128,3,FALSE))/100)))/100,1)*100,0)</f>
        <v>5825300</v>
      </c>
      <c r="CC74" s="66">
        <f>IFERROR(MROUND((CB74+(CB74*(IF(Grunnbeløpstabell!$G$1&lt;&gt;"Egendefinert årlig prisstigning",ATF!$S$13,VLOOKUP($CC$1,Grunnbeløpstabell!$A$2:$L$128,3,FALSE))/100)))/100,1)*100,0)</f>
        <v>6010000</v>
      </c>
      <c r="CD74" s="66">
        <f>IFERROR(MROUND((CC74+(CC74*(IF(Grunnbeløpstabell!$G$1&lt;&gt;"Egendefinert årlig prisstigning",ATF!$S$13,VLOOKUP($CD$1,Grunnbeløpstabell!$A$2:$L$128,3,FALSE))/100)))/100,1)*100,0)</f>
        <v>6200500</v>
      </c>
      <c r="CE74" s="66">
        <f>IFERROR(MROUND((CD74+(CD74*(IF(Grunnbeløpstabell!$G$1&lt;&gt;"Egendefinert årlig prisstigning",ATF!$S$13,VLOOKUP($CE$1,Grunnbeløpstabell!$A$2:$L$128,3,FALSE))/100)))/100,1)*100,0)</f>
        <v>6397100</v>
      </c>
      <c r="CF74" s="66">
        <f>IFERROR(MROUND((CE74+(CE74*(IF(Grunnbeløpstabell!$G$1&lt;&gt;"Egendefinert årlig prisstigning",ATF!$S$13,VLOOKUP($CF$1,Grunnbeløpstabell!$A$2:$L$128,3,FALSE))/100)))/100,1)*100,0)</f>
        <v>6599900</v>
      </c>
      <c r="CG74" s="66">
        <f>IFERROR(MROUND((CF74+(CF74*(IF(Grunnbeløpstabell!$G$1&lt;&gt;"Egendefinert årlig prisstigning",ATF!$S$13,VLOOKUP($CG$1,Grunnbeløpstabell!$A$2:$L$128,3,FALSE))/100)))/100,1)*100,0)</f>
        <v>6809100</v>
      </c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</row>
    <row r="75" spans="1:147">
      <c r="A75" s="159">
        <v>92</v>
      </c>
      <c r="B75" s="161" t="s">
        <v>237</v>
      </c>
      <c r="C75" s="161" t="s">
        <v>237</v>
      </c>
      <c r="D75" s="161" t="s">
        <v>237</v>
      </c>
      <c r="E75" s="161" t="s">
        <v>237</v>
      </c>
      <c r="F75" s="161" t="s">
        <v>237</v>
      </c>
      <c r="G75" s="161" t="s">
        <v>237</v>
      </c>
      <c r="H75" s="161" t="s">
        <v>237</v>
      </c>
      <c r="I75" s="161" t="s">
        <v>237</v>
      </c>
      <c r="J75" s="161" t="s">
        <v>237</v>
      </c>
      <c r="K75" s="215">
        <v>919800</v>
      </c>
      <c r="L75" s="160">
        <v>928000</v>
      </c>
      <c r="M75" s="215">
        <v>960000</v>
      </c>
      <c r="N75" s="160">
        <v>964800</v>
      </c>
      <c r="O75" s="215">
        <v>985100</v>
      </c>
      <c r="P75" s="160">
        <v>1002000</v>
      </c>
      <c r="Q75" s="215">
        <v>1029100</v>
      </c>
      <c r="R75" s="160">
        <v>1040100</v>
      </c>
      <c r="S75" s="215">
        <v>1060700</v>
      </c>
      <c r="T75" s="160">
        <v>1062700</v>
      </c>
      <c r="U75" s="215">
        <v>1074900</v>
      </c>
      <c r="V75" s="160">
        <v>1078400</v>
      </c>
      <c r="W75" s="215">
        <v>1091900</v>
      </c>
      <c r="X75" s="160">
        <v>1106600</v>
      </c>
      <c r="Y75" s="215">
        <v>1111500</v>
      </c>
      <c r="Z75" s="160">
        <v>1123000</v>
      </c>
      <c r="AA75" s="215">
        <v>1142100</v>
      </c>
      <c r="AB75" s="160">
        <v>1173100</v>
      </c>
      <c r="AC75" s="66">
        <f>IFERROR(MROUND((AB75+(AB75*(IF(Grunnbeløpstabell!$G$1&lt;&gt;"Egendefinert årlig prisstigning",ATF!$S$13,VLOOKUP($AC$1,Grunnbeløpstabell!$A$2:$L$128,3,FALSE))/100)))/100,1)*100,0)</f>
        <v>1210300</v>
      </c>
      <c r="AD75" s="66">
        <f>IFERROR(MROUND((AC75+(AC75*(IF(Grunnbeløpstabell!$G$1&lt;&gt;"Egendefinert årlig prisstigning",ATF!$S$13,VLOOKUP($AD$1,Grunnbeløpstabell!$A$2:$L$128,3,FALSE))/100)))/100,1)*100,0)</f>
        <v>1248700</v>
      </c>
      <c r="AE75" s="66">
        <f>IFERROR(MROUND((AD75+(AD75*(IF(Grunnbeløpstabell!$G$1&lt;&gt;"Egendefinert årlig prisstigning",ATF!$S$13,VLOOKUP($AE$1,Grunnbeløpstabell!$A$2:$L$128,3,FALSE))/100)))/100,1)*100,0)</f>
        <v>1288300</v>
      </c>
      <c r="AF75" s="66">
        <f>IFERROR(MROUND((AE75+(AE75*(IF(Grunnbeløpstabell!$G$1&lt;&gt;"Egendefinert årlig prisstigning",ATF!$S$13,VLOOKUP($AF$1,Grunnbeløpstabell!$A$2:$L$128,3,FALSE))/100)))/100,1)*100,0)</f>
        <v>1329100</v>
      </c>
      <c r="AG75" s="66">
        <f>IFERROR(MROUND((AF75+(AF75*(IF(Grunnbeløpstabell!$G$1&lt;&gt;"Egendefinert årlig prisstigning",ATF!$S$13,VLOOKUP($AG$1,Grunnbeløpstabell!$A$2:$L$128,3,FALSE))/100)))/100,1)*100,0)</f>
        <v>1371200</v>
      </c>
      <c r="AH75" s="66">
        <f>IFERROR(MROUND((AG75+(AG75*(IF(Grunnbeløpstabell!$G$1&lt;&gt;"Egendefinert årlig prisstigning",ATF!$S$13,VLOOKUP($AH$1,Grunnbeløpstabell!$A$2:$L$128,3,FALSE))/100)))/100,1)*100,0)</f>
        <v>1414700</v>
      </c>
      <c r="AI75" s="66">
        <f>IFERROR(MROUND((AH75+(AH75*(IF(Grunnbeløpstabell!$G$1&lt;&gt;"Egendefinert årlig prisstigning",ATF!$S$13,VLOOKUP($AI$1,Grunnbeløpstabell!$A$2:$L$128,3,FALSE))/100)))/100,1)*100,0)</f>
        <v>1459500</v>
      </c>
      <c r="AJ75" s="66">
        <f>IFERROR(MROUND((AI75+(AI75*(IF(Grunnbeløpstabell!$G$1&lt;&gt;"Egendefinert årlig prisstigning",ATF!$S$13,VLOOKUP($AJ$1,Grunnbeløpstabell!$A$2:$L$128,3,FALSE))/100)))/100,1)*100,0)</f>
        <v>1505800</v>
      </c>
      <c r="AK75" s="66">
        <f>IFERROR(MROUND((AJ75+(AJ75*(IF(Grunnbeløpstabell!$G$1&lt;&gt;"Egendefinert årlig prisstigning",ATF!$S$13,VLOOKUP($AK$1,Grunnbeløpstabell!$A$2:$L$128,3,FALSE))/100)))/100,1)*100,0)</f>
        <v>1553500</v>
      </c>
      <c r="AL75" s="66">
        <f>IFERROR(MROUND((AK75+(AK75*(IF(Grunnbeløpstabell!$G$1&lt;&gt;"Egendefinert årlig prisstigning",ATF!$S$13,VLOOKUP($AL$1,Grunnbeløpstabell!$A$2:$L$128,3,FALSE))/100)))/100,1)*100,0)</f>
        <v>1602700</v>
      </c>
      <c r="AM75" s="66">
        <f>IFERROR(MROUND((AL75+(AL75*(IF(Grunnbeløpstabell!$G$1&lt;&gt;"Egendefinert årlig prisstigning",ATF!$S$13,VLOOKUP($AM$1,Grunnbeløpstabell!$A$2:$L$128,3,FALSE))/100)))/100,1)*100,0)</f>
        <v>1653500</v>
      </c>
      <c r="AN75" s="66">
        <f>IFERROR(MROUND((AM75+(AM75*(IF(Grunnbeløpstabell!$G$1&lt;&gt;"Egendefinert årlig prisstigning",ATF!$S$13,VLOOKUP($AN$1,Grunnbeløpstabell!$A$2:$L$128,3,FALSE))/100)))/100,1)*100,0)</f>
        <v>1705900</v>
      </c>
      <c r="AO75" s="66">
        <f>IFERROR(MROUND((AN75+(AN75*(IF(Grunnbeløpstabell!$G$1&lt;&gt;"Egendefinert årlig prisstigning",ATF!$S$13,VLOOKUP($AO$1,Grunnbeløpstabell!$A$2:$L$128,3,FALSE))/100)))/100,1)*100,0)</f>
        <v>1760000</v>
      </c>
      <c r="AP75" s="66">
        <f>IFERROR(MROUND((AO75+(AO75*(IF(Grunnbeløpstabell!$G$1&lt;&gt;"Egendefinert årlig prisstigning",ATF!$S$13,VLOOKUP($AP$1,Grunnbeløpstabell!$A$2:$L$128,3,FALSE))/100)))/100,1)*100,0)</f>
        <v>1815800</v>
      </c>
      <c r="AQ75" s="66">
        <f>IFERROR(MROUND((AP75+(AP75*(IF(Grunnbeløpstabell!$G$1&lt;&gt;"Egendefinert årlig prisstigning",ATF!$S$13,VLOOKUP($AQ$1,Grunnbeløpstabell!$A$2:$L$128,3,FALSE))/100)))/100,1)*100,0)</f>
        <v>1873400</v>
      </c>
      <c r="AR75" s="66">
        <f>IFERROR(MROUND((AQ75+(AQ75*(IF(Grunnbeløpstabell!$G$1&lt;&gt;"Egendefinert årlig prisstigning",ATF!$S$13,VLOOKUP($AR$1,Grunnbeløpstabell!$A$2:$L$128,3,FALSE))/100)))/100,1)*100,0)</f>
        <v>1932800</v>
      </c>
      <c r="AS75" s="66">
        <f>IFERROR(MROUND((AR75+(AR75*(IF(Grunnbeløpstabell!$G$1&lt;&gt;"Egendefinert årlig prisstigning",ATF!$S$13,VLOOKUP($AS$1,Grunnbeløpstabell!$A$2:$L$128,3,FALSE))/100)))/100,1)*100,0)</f>
        <v>1994100</v>
      </c>
      <c r="AT75" s="66">
        <f>IFERROR(MROUND((AS75+(AS75*(IF(Grunnbeløpstabell!$G$1&lt;&gt;"Egendefinert årlig prisstigning",ATF!$S$13,VLOOKUP($AT$1,Grunnbeløpstabell!$A$2:$L$128,3,FALSE))/100)))/100,1)*100,0)</f>
        <v>2057300</v>
      </c>
      <c r="AU75" s="66">
        <f>IFERROR(MROUND((AT75+(AT75*(IF(Grunnbeløpstabell!$G$1&lt;&gt;"Egendefinert årlig prisstigning",ATF!$S$13,VLOOKUP($AU$1,Grunnbeløpstabell!$A$2:$L$128,3,FALSE))/100)))/100,1)*100,0)</f>
        <v>2122500</v>
      </c>
      <c r="AV75" s="66">
        <f>IFERROR(MROUND((AU75+(AU75*(IF(Grunnbeløpstabell!$G$1&lt;&gt;"Egendefinert årlig prisstigning",ATF!$S$13,VLOOKUP($AV$1,Grunnbeløpstabell!$A$2:$L$128,3,FALSE))/100)))/100,1)*100,0)</f>
        <v>2189800</v>
      </c>
      <c r="AW75" s="66">
        <f>IFERROR(MROUND((AV75+(AV75*(IF(Grunnbeløpstabell!$G$1&lt;&gt;"Egendefinert årlig prisstigning",ATF!$S$13,VLOOKUP($AW$1,Grunnbeløpstabell!$A$2:$L$128,3,FALSE))/100)))/100,1)*100,0)</f>
        <v>2259200</v>
      </c>
      <c r="AX75" s="66">
        <f>IFERROR(MROUND((AW75+(AW75*(IF(Grunnbeløpstabell!$G$1&lt;&gt;"Egendefinert årlig prisstigning",ATF!$S$13,VLOOKUP($AX$1,Grunnbeløpstabell!$A$2:$L$128,3,FALSE))/100)))/100,1)*100,0)</f>
        <v>2330800</v>
      </c>
      <c r="AY75" s="66">
        <f>IFERROR(MROUND((AX75+(AX75*(IF(Grunnbeløpstabell!$G$1&lt;&gt;"Egendefinert årlig prisstigning",ATF!$S$13,VLOOKUP($AY$1,Grunnbeløpstabell!$A$2:$L$128,3,FALSE))/100)))/100,1)*100,0)</f>
        <v>2404700</v>
      </c>
      <c r="AZ75" s="66">
        <f>IFERROR(MROUND((AY75+(AY75*(IF(Grunnbeløpstabell!$G$1&lt;&gt;"Egendefinert årlig prisstigning",ATF!$S$13,VLOOKUP($AZ$1,Grunnbeløpstabell!$A$2:$L$128,3,FALSE))/100)))/100,1)*100,0)</f>
        <v>2480900</v>
      </c>
      <c r="BA75" s="66">
        <f>IFERROR(MROUND((AZ75+(AZ75*(IF(Grunnbeløpstabell!$G$1&lt;&gt;"Egendefinert årlig prisstigning",ATF!$S$13,VLOOKUP($BA$1,Grunnbeløpstabell!$A$2:$L$128,3,FALSE))/100)))/100,1)*100,0)</f>
        <v>2559500</v>
      </c>
      <c r="BB75" s="66">
        <f>IFERROR(MROUND((BA75+(BA75*(IF(Grunnbeløpstabell!$G$1&lt;&gt;"Egendefinert årlig prisstigning",ATF!$S$13,VLOOKUP($BB$1,Grunnbeløpstabell!$A$2:$L$128,3,FALSE))/100)))/100,1)*100,0)</f>
        <v>2640600</v>
      </c>
      <c r="BC75" s="66">
        <f>IFERROR(MROUND((BB75+(BB75*(IF(Grunnbeløpstabell!$G$1&lt;&gt;"Egendefinert årlig prisstigning",ATF!$S$13,VLOOKUP($BC$1,Grunnbeløpstabell!$A$2:$L$128,3,FALSE))/100)))/100,1)*100,0)</f>
        <v>2724300</v>
      </c>
      <c r="BD75" s="66">
        <f>IFERROR(MROUND((BC75+(BC75*(IF(Grunnbeløpstabell!$G$1&lt;&gt;"Egendefinert årlig prisstigning",ATF!$S$13,VLOOKUP($BD$1,Grunnbeløpstabell!$A$2:$L$128,3,FALSE))/100)))/100,1)*100,0)</f>
        <v>2810700</v>
      </c>
      <c r="BE75" s="66">
        <f>IFERROR(MROUND((BD75+(BD75*(IF(Grunnbeløpstabell!$G$1&lt;&gt;"Egendefinert årlig prisstigning",ATF!$S$13,VLOOKUP($BE$1,Grunnbeløpstabell!$A$2:$L$128,3,FALSE))/100)))/100,1)*100,0)</f>
        <v>2899800</v>
      </c>
      <c r="BF75" s="66">
        <f>IFERROR(MROUND((BE75+(BE75*(IF(Grunnbeløpstabell!$G$1&lt;&gt;"Egendefinert årlig prisstigning",ATF!$S$13,VLOOKUP($BF$1,Grunnbeløpstabell!$A$2:$L$128,3,FALSE))/100)))/100,1)*100,0)</f>
        <v>2991700</v>
      </c>
      <c r="BG75" s="66">
        <f>IFERROR(MROUND((BF75+(BF75*(IF(Grunnbeløpstabell!$G$1&lt;&gt;"Egendefinert årlig prisstigning",ATF!$S$13,VLOOKUP($BG$1,Grunnbeløpstabell!$A$2:$L$128,3,FALSE))/100)))/100,1)*100,0)</f>
        <v>3086500</v>
      </c>
      <c r="BH75" s="66">
        <f>IFERROR(MROUND((BG75+(BG75*(IF(Grunnbeløpstabell!$G$1&lt;&gt;"Egendefinert årlig prisstigning",ATF!$S$13,VLOOKUP($BH$1,Grunnbeløpstabell!$A$2:$L$128,3,FALSE))/100)))/100,1)*100,0)</f>
        <v>3184300</v>
      </c>
      <c r="BI75" s="66">
        <f>IFERROR(MROUND((BH75+(BH75*(IF(Grunnbeløpstabell!$G$1&lt;&gt;"Egendefinert årlig prisstigning",ATF!$S$13,VLOOKUP($BI$1,Grunnbeløpstabell!$A$2:$L$128,3,FALSE))/100)))/100,1)*100,0)</f>
        <v>3285200</v>
      </c>
      <c r="BJ75" s="66">
        <f>IFERROR(MROUND((BI75+(BI75*(IF(Grunnbeløpstabell!$G$1&lt;&gt;"Egendefinert årlig prisstigning",ATF!$S$13,VLOOKUP($BJ$1,Grunnbeløpstabell!$A$2:$L$128,3,FALSE))/100)))/100,1)*100,0)</f>
        <v>3389300</v>
      </c>
      <c r="BK75" s="66">
        <f>IFERROR(MROUND((BJ75+(BJ75*(IF(Grunnbeløpstabell!$G$1&lt;&gt;"Egendefinert årlig prisstigning",ATF!$S$13,VLOOKUP($BK$1,Grunnbeløpstabell!$A$2:$L$128,3,FALSE))/100)))/100,1)*100,0)</f>
        <v>3496700</v>
      </c>
      <c r="BL75" s="66">
        <f>IFERROR(MROUND((BK75+(BK75*(IF(Grunnbeløpstabell!$G$1&lt;&gt;"Egendefinert årlig prisstigning",ATF!$S$13,VLOOKUP($BL$1,Grunnbeløpstabell!$A$2:$L$128,3,FALSE))/100)))/100,1)*100,0)</f>
        <v>3607500</v>
      </c>
      <c r="BM75" s="66">
        <f>IFERROR(MROUND((BL75+(BL75*(IF(Grunnbeløpstabell!$G$1&lt;&gt;"Egendefinert årlig prisstigning",ATF!$S$13,VLOOKUP($BM$1,Grunnbeløpstabell!$A$2:$L$128,3,FALSE))/100)))/100,1)*100,0)</f>
        <v>3721900</v>
      </c>
      <c r="BN75" s="66">
        <f>IFERROR(MROUND((BM75+(BM75*(IF(Grunnbeløpstabell!$G$1&lt;&gt;"Egendefinert årlig prisstigning",ATF!$S$13,VLOOKUP($BN$1,Grunnbeløpstabell!$A$2:$L$128,3,FALSE))/100)))/100,1)*100,0)</f>
        <v>3839900</v>
      </c>
      <c r="BO75" s="66">
        <f>IFERROR(MROUND((BN75+(BN75*(IF(Grunnbeløpstabell!$G$1&lt;&gt;"Egendefinert årlig prisstigning",ATF!$S$13,VLOOKUP($BO$1,Grunnbeløpstabell!$A$2:$L$128,3,FALSE))/100)))/100,1)*100,0)</f>
        <v>3961600</v>
      </c>
      <c r="BP75" s="66">
        <f>IFERROR(MROUND((BO75+(BO75*(IF(Grunnbeløpstabell!$G$1&lt;&gt;"Egendefinert årlig prisstigning",ATF!$S$13,VLOOKUP($BP$1,Grunnbeløpstabell!$A$2:$L$128,3,FALSE))/100)))/100,1)*100,0)</f>
        <v>4087200</v>
      </c>
      <c r="BQ75" s="66">
        <f>IFERROR(MROUND((BP75+(BP75*(IF(Grunnbeløpstabell!$G$1&lt;&gt;"Egendefinert årlig prisstigning",ATF!$S$13,VLOOKUP($BQ$1,Grunnbeløpstabell!$A$2:$L$128,3,FALSE))/100)))/100,1)*100,0)</f>
        <v>4216800</v>
      </c>
      <c r="BR75" s="66">
        <f>IFERROR(MROUND((BQ75+(BQ75*(IF(Grunnbeløpstabell!$G$1&lt;&gt;"Egendefinert årlig prisstigning",ATF!$S$13,VLOOKUP($BR$1,Grunnbeløpstabell!$A$2:$L$128,3,FALSE))/100)))/100,1)*100,0)</f>
        <v>4350500</v>
      </c>
      <c r="BS75" s="66">
        <f>IFERROR(MROUND((BR75+(BR75*(IF(Grunnbeløpstabell!$G$1&lt;&gt;"Egendefinert årlig prisstigning",ATF!$S$13,VLOOKUP($BS$1,Grunnbeløpstabell!$A$2:$L$128,3,FALSE))/100)))/100,1)*100,0)</f>
        <v>4488400</v>
      </c>
      <c r="BT75" s="66">
        <f>IFERROR(MROUND((BS75+(BS75*(IF(Grunnbeløpstabell!$G$1&lt;&gt;"Egendefinert årlig prisstigning",ATF!$S$13,VLOOKUP($BT$1,Grunnbeløpstabell!$A$2:$L$128,3,FALSE))/100)))/100,1)*100,0)</f>
        <v>4630700</v>
      </c>
      <c r="BU75" s="66">
        <f>IFERROR(MROUND((BT75+(BT75*(IF(Grunnbeløpstabell!$G$1&lt;&gt;"Egendefinert årlig prisstigning",ATF!$S$13,VLOOKUP($BU$1,Grunnbeløpstabell!$A$2:$L$128,3,FALSE))/100)))/100,1)*100,0)</f>
        <v>4777500</v>
      </c>
      <c r="BV75" s="66">
        <f>IFERROR(MROUND((BU75+(BU75*(IF(Grunnbeløpstabell!$G$1&lt;&gt;"Egendefinert årlig prisstigning",ATF!$S$13,VLOOKUP($BV$1,Grunnbeløpstabell!$A$2:$L$128,3,FALSE))/100)))/100,1)*100,0)</f>
        <v>4928900</v>
      </c>
      <c r="BW75" s="66">
        <f>IFERROR(MROUND((BV75+(BV75*(IF(Grunnbeløpstabell!$G$1&lt;&gt;"Egendefinert årlig prisstigning",ATF!$S$13,VLOOKUP($BW$1,Grunnbeløpstabell!$A$2:$L$128,3,FALSE))/100)))/100,1)*100,0)</f>
        <v>5085100</v>
      </c>
      <c r="BX75" s="66">
        <f>IFERROR(MROUND((BW75+(BW75*(IF(Grunnbeløpstabell!$G$1&lt;&gt;"Egendefinert årlig prisstigning",ATF!$S$13,VLOOKUP($BX$1,Grunnbeløpstabell!$A$2:$L$128,3,FALSE))/100)))/100,1)*100,0)</f>
        <v>5246300</v>
      </c>
      <c r="BY75" s="66">
        <f>IFERROR(MROUND((BX75+(BX75*(IF(Grunnbeløpstabell!$G$1&lt;&gt;"Egendefinert årlig prisstigning",ATF!$S$13,VLOOKUP($BY$1,Grunnbeløpstabell!$A$2:$L$128,3,FALSE))/100)))/100,1)*100,0)</f>
        <v>5412600</v>
      </c>
      <c r="BZ75" s="66">
        <f>IFERROR(MROUND((BY75+(BY75*(IF(Grunnbeløpstabell!$G$1&lt;&gt;"Egendefinert årlig prisstigning",ATF!$S$13,VLOOKUP($BZ$1,Grunnbeløpstabell!$A$2:$L$128,3,FALSE))/100)))/100,1)*100,0)</f>
        <v>5584200</v>
      </c>
      <c r="CA75" s="66">
        <f>IFERROR(MROUND((BZ75+(BZ75*(IF(Grunnbeløpstabell!$G$1&lt;&gt;"Egendefinert årlig prisstigning",ATF!$S$13,VLOOKUP($CA$1,Grunnbeløpstabell!$A$2:$L$128,3,FALSE))/100)))/100,1)*100,0)</f>
        <v>5761200</v>
      </c>
      <c r="CB75" s="66">
        <f>IFERROR(MROUND((CA75+(CA75*(IF(Grunnbeløpstabell!$G$1&lt;&gt;"Egendefinert årlig prisstigning",ATF!$S$13,VLOOKUP($CB$1,Grunnbeløpstabell!$A$2:$L$128,3,FALSE))/100)))/100,1)*100,0)</f>
        <v>5943800</v>
      </c>
      <c r="CC75" s="66">
        <f>IFERROR(MROUND((CB75+(CB75*(IF(Grunnbeløpstabell!$G$1&lt;&gt;"Egendefinert årlig prisstigning",ATF!$S$13,VLOOKUP($CC$1,Grunnbeløpstabell!$A$2:$L$128,3,FALSE))/100)))/100,1)*100,0)</f>
        <v>6132200</v>
      </c>
      <c r="CD75" s="66">
        <f>IFERROR(MROUND((CC75+(CC75*(IF(Grunnbeløpstabell!$G$1&lt;&gt;"Egendefinert årlig prisstigning",ATF!$S$13,VLOOKUP($CD$1,Grunnbeløpstabell!$A$2:$L$128,3,FALSE))/100)))/100,1)*100,0)</f>
        <v>6326600</v>
      </c>
      <c r="CE75" s="66">
        <f>IFERROR(MROUND((CD75+(CD75*(IF(Grunnbeløpstabell!$G$1&lt;&gt;"Egendefinert årlig prisstigning",ATF!$S$13,VLOOKUP($CE$1,Grunnbeløpstabell!$A$2:$L$128,3,FALSE))/100)))/100,1)*100,0)</f>
        <v>6527200</v>
      </c>
      <c r="CF75" s="66">
        <f>IFERROR(MROUND((CE75+(CE75*(IF(Grunnbeløpstabell!$G$1&lt;&gt;"Egendefinert årlig prisstigning",ATF!$S$13,VLOOKUP($CF$1,Grunnbeløpstabell!$A$2:$L$128,3,FALSE))/100)))/100,1)*100,0)</f>
        <v>6734100</v>
      </c>
      <c r="CG75" s="66">
        <f>IFERROR(MROUND((CF75+(CF75*(IF(Grunnbeløpstabell!$G$1&lt;&gt;"Egendefinert årlig prisstigning",ATF!$S$13,VLOOKUP($CG$1,Grunnbeløpstabell!$A$2:$L$128,3,FALSE))/100)))/100,1)*100,0)</f>
        <v>6947600</v>
      </c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</row>
    <row r="76" spans="1:147">
      <c r="A76" s="159">
        <v>93</v>
      </c>
      <c r="B76" s="161" t="s">
        <v>237</v>
      </c>
      <c r="C76" s="161" t="s">
        <v>237</v>
      </c>
      <c r="D76" s="161" t="s">
        <v>237</v>
      </c>
      <c r="E76" s="161" t="s">
        <v>237</v>
      </c>
      <c r="F76" s="161" t="s">
        <v>237</v>
      </c>
      <c r="G76" s="161" t="s">
        <v>237</v>
      </c>
      <c r="H76" s="161" t="s">
        <v>237</v>
      </c>
      <c r="I76" s="161" t="s">
        <v>237</v>
      </c>
      <c r="J76" s="161" t="s">
        <v>237</v>
      </c>
      <c r="K76" s="161" t="s">
        <v>237</v>
      </c>
      <c r="L76" s="161" t="s">
        <v>237</v>
      </c>
      <c r="M76" s="215">
        <v>980000</v>
      </c>
      <c r="N76" s="160">
        <v>984800</v>
      </c>
      <c r="O76" s="215">
        <v>1005500</v>
      </c>
      <c r="P76" s="160">
        <v>1022800</v>
      </c>
      <c r="Q76" s="215">
        <v>1050400</v>
      </c>
      <c r="R76" s="160">
        <v>1061600</v>
      </c>
      <c r="S76" s="215">
        <v>1082600</v>
      </c>
      <c r="T76" s="160">
        <v>1084700</v>
      </c>
      <c r="U76" s="215">
        <v>1097200</v>
      </c>
      <c r="V76" s="160">
        <v>1100800</v>
      </c>
      <c r="W76" s="215">
        <v>1114600</v>
      </c>
      <c r="X76" s="160">
        <v>1129600</v>
      </c>
      <c r="Y76" s="215">
        <v>1134600</v>
      </c>
      <c r="Z76" s="160">
        <v>1146300</v>
      </c>
      <c r="AA76" s="215">
        <v>1165800</v>
      </c>
      <c r="AB76" s="160">
        <v>1196800</v>
      </c>
      <c r="AC76" s="66">
        <f>IFERROR(MROUND((AB76+(AB76*(IF(Grunnbeløpstabell!$G$1&lt;&gt;"Egendefinert årlig prisstigning",ATF!$S$13,VLOOKUP($AC$1,Grunnbeløpstabell!$A$2:$L$128,3,FALSE))/100)))/100,1)*100,0)</f>
        <v>1234700</v>
      </c>
      <c r="AD76" s="66">
        <f>IFERROR(MROUND((AC76+(AC76*(IF(Grunnbeløpstabell!$G$1&lt;&gt;"Egendefinert årlig prisstigning",ATF!$S$13,VLOOKUP($AD$1,Grunnbeløpstabell!$A$2:$L$128,3,FALSE))/100)))/100,1)*100,0)</f>
        <v>1273800</v>
      </c>
      <c r="AE76" s="66">
        <f>IFERROR(MROUND((AD76+(AD76*(IF(Grunnbeløpstabell!$G$1&lt;&gt;"Egendefinert årlig prisstigning",ATF!$S$13,VLOOKUP($AE$1,Grunnbeløpstabell!$A$2:$L$128,3,FALSE))/100)))/100,1)*100,0)</f>
        <v>1314200</v>
      </c>
      <c r="AF76" s="66">
        <f>IFERROR(MROUND((AE76+(AE76*(IF(Grunnbeløpstabell!$G$1&lt;&gt;"Egendefinert årlig prisstigning",ATF!$S$13,VLOOKUP($AF$1,Grunnbeløpstabell!$A$2:$L$128,3,FALSE))/100)))/100,1)*100,0)</f>
        <v>1355900</v>
      </c>
      <c r="AG76" s="66">
        <f>IFERROR(MROUND((AF76+(AF76*(IF(Grunnbeløpstabell!$G$1&lt;&gt;"Egendefinert årlig prisstigning",ATF!$S$13,VLOOKUP($AG$1,Grunnbeløpstabell!$A$2:$L$128,3,FALSE))/100)))/100,1)*100,0)</f>
        <v>1398900</v>
      </c>
      <c r="AH76" s="66">
        <f>IFERROR(MROUND((AG76+(AG76*(IF(Grunnbeløpstabell!$G$1&lt;&gt;"Egendefinert årlig prisstigning",ATF!$S$13,VLOOKUP($AH$1,Grunnbeløpstabell!$A$2:$L$128,3,FALSE))/100)))/100,1)*100,0)</f>
        <v>1443200</v>
      </c>
      <c r="AI76" s="66">
        <f>IFERROR(MROUND((AH76+(AH76*(IF(Grunnbeløpstabell!$G$1&lt;&gt;"Egendefinert årlig prisstigning",ATF!$S$13,VLOOKUP($AI$1,Grunnbeløpstabell!$A$2:$L$128,3,FALSE))/100)))/100,1)*100,0)</f>
        <v>1488900</v>
      </c>
      <c r="AJ76" s="66">
        <f>IFERROR(MROUND((AI76+(AI76*(IF(Grunnbeløpstabell!$G$1&lt;&gt;"Egendefinert årlig prisstigning",ATF!$S$13,VLOOKUP($AJ$1,Grunnbeløpstabell!$A$2:$L$128,3,FALSE))/100)))/100,1)*100,0)</f>
        <v>1536100</v>
      </c>
      <c r="AK76" s="66">
        <f>IFERROR(MROUND((AJ76+(AJ76*(IF(Grunnbeløpstabell!$G$1&lt;&gt;"Egendefinert årlig prisstigning",ATF!$S$13,VLOOKUP($AK$1,Grunnbeløpstabell!$A$2:$L$128,3,FALSE))/100)))/100,1)*100,0)</f>
        <v>1584800</v>
      </c>
      <c r="AL76" s="66">
        <f>IFERROR(MROUND((AK76+(AK76*(IF(Grunnbeløpstabell!$G$1&lt;&gt;"Egendefinert årlig prisstigning",ATF!$S$13,VLOOKUP($AL$1,Grunnbeløpstabell!$A$2:$L$128,3,FALSE))/100)))/100,1)*100,0)</f>
        <v>1635000</v>
      </c>
      <c r="AM76" s="66">
        <f>IFERROR(MROUND((AL76+(AL76*(IF(Grunnbeløpstabell!$G$1&lt;&gt;"Egendefinert årlig prisstigning",ATF!$S$13,VLOOKUP($AM$1,Grunnbeløpstabell!$A$2:$L$128,3,FALSE))/100)))/100,1)*100,0)</f>
        <v>1686800</v>
      </c>
      <c r="AN76" s="66">
        <f>IFERROR(MROUND((AM76+(AM76*(IF(Grunnbeløpstabell!$G$1&lt;&gt;"Egendefinert årlig prisstigning",ATF!$S$13,VLOOKUP($AN$1,Grunnbeløpstabell!$A$2:$L$128,3,FALSE))/100)))/100,1)*100,0)</f>
        <v>1740300</v>
      </c>
      <c r="AO76" s="66">
        <f>IFERROR(MROUND((AN76+(AN76*(IF(Grunnbeløpstabell!$G$1&lt;&gt;"Egendefinert årlig prisstigning",ATF!$S$13,VLOOKUP($AO$1,Grunnbeløpstabell!$A$2:$L$128,3,FALSE))/100)))/100,1)*100,0)</f>
        <v>1795500</v>
      </c>
      <c r="AP76" s="66">
        <f>IFERROR(MROUND((AO76+(AO76*(IF(Grunnbeløpstabell!$G$1&lt;&gt;"Egendefinert årlig prisstigning",ATF!$S$13,VLOOKUP($AP$1,Grunnbeløpstabell!$A$2:$L$128,3,FALSE))/100)))/100,1)*100,0)</f>
        <v>1852400</v>
      </c>
      <c r="AQ76" s="66">
        <f>IFERROR(MROUND((AP76+(AP76*(IF(Grunnbeløpstabell!$G$1&lt;&gt;"Egendefinert årlig prisstigning",ATF!$S$13,VLOOKUP($AQ$1,Grunnbeløpstabell!$A$2:$L$128,3,FALSE))/100)))/100,1)*100,0)</f>
        <v>1911100</v>
      </c>
      <c r="AR76" s="66">
        <f>IFERROR(MROUND((AQ76+(AQ76*(IF(Grunnbeløpstabell!$G$1&lt;&gt;"Egendefinert årlig prisstigning",ATF!$S$13,VLOOKUP($AR$1,Grunnbeløpstabell!$A$2:$L$128,3,FALSE))/100)))/100,1)*100,0)</f>
        <v>1971700</v>
      </c>
      <c r="AS76" s="66">
        <f>IFERROR(MROUND((AR76+(AR76*(IF(Grunnbeløpstabell!$G$1&lt;&gt;"Egendefinert årlig prisstigning",ATF!$S$13,VLOOKUP($AS$1,Grunnbeløpstabell!$A$2:$L$128,3,FALSE))/100)))/100,1)*100,0)</f>
        <v>2034200</v>
      </c>
      <c r="AT76" s="66">
        <f>IFERROR(MROUND((AS76+(AS76*(IF(Grunnbeløpstabell!$G$1&lt;&gt;"Egendefinert årlig prisstigning",ATF!$S$13,VLOOKUP($AT$1,Grunnbeløpstabell!$A$2:$L$128,3,FALSE))/100)))/100,1)*100,0)</f>
        <v>2098700</v>
      </c>
      <c r="AU76" s="66">
        <f>IFERROR(MROUND((AT76+(AT76*(IF(Grunnbeløpstabell!$G$1&lt;&gt;"Egendefinert årlig prisstigning",ATF!$S$13,VLOOKUP($AU$1,Grunnbeløpstabell!$A$2:$L$128,3,FALSE))/100)))/100,1)*100,0)</f>
        <v>2165200</v>
      </c>
      <c r="AV76" s="66">
        <f>IFERROR(MROUND((AU76+(AU76*(IF(Grunnbeløpstabell!$G$1&lt;&gt;"Egendefinert årlig prisstigning",ATF!$S$13,VLOOKUP($AV$1,Grunnbeløpstabell!$A$2:$L$128,3,FALSE))/100)))/100,1)*100,0)</f>
        <v>2233800</v>
      </c>
      <c r="AW76" s="66">
        <f>IFERROR(MROUND((AV76+(AV76*(IF(Grunnbeløpstabell!$G$1&lt;&gt;"Egendefinert årlig prisstigning",ATF!$S$13,VLOOKUP($AW$1,Grunnbeløpstabell!$A$2:$L$128,3,FALSE))/100)))/100,1)*100,0)</f>
        <v>2304600</v>
      </c>
      <c r="AX76" s="66">
        <f>IFERROR(MROUND((AW76+(AW76*(IF(Grunnbeløpstabell!$G$1&lt;&gt;"Egendefinert årlig prisstigning",ATF!$S$13,VLOOKUP($AX$1,Grunnbeløpstabell!$A$2:$L$128,3,FALSE))/100)))/100,1)*100,0)</f>
        <v>2377700</v>
      </c>
      <c r="AY76" s="66">
        <f>IFERROR(MROUND((AX76+(AX76*(IF(Grunnbeløpstabell!$G$1&lt;&gt;"Egendefinert årlig prisstigning",ATF!$S$13,VLOOKUP($AY$1,Grunnbeløpstabell!$A$2:$L$128,3,FALSE))/100)))/100,1)*100,0)</f>
        <v>2453100</v>
      </c>
      <c r="AZ76" s="66">
        <f>IFERROR(MROUND((AY76+(AY76*(IF(Grunnbeløpstabell!$G$1&lt;&gt;"Egendefinert årlig prisstigning",ATF!$S$13,VLOOKUP($AZ$1,Grunnbeløpstabell!$A$2:$L$128,3,FALSE))/100)))/100,1)*100,0)</f>
        <v>2530900</v>
      </c>
      <c r="BA76" s="66">
        <f>IFERROR(MROUND((AZ76+(AZ76*(IF(Grunnbeløpstabell!$G$1&lt;&gt;"Egendefinert årlig prisstigning",ATF!$S$13,VLOOKUP($BA$1,Grunnbeløpstabell!$A$2:$L$128,3,FALSE))/100)))/100,1)*100,0)</f>
        <v>2611100</v>
      </c>
      <c r="BB76" s="66">
        <f>IFERROR(MROUND((BA76+(BA76*(IF(Grunnbeløpstabell!$G$1&lt;&gt;"Egendefinert årlig prisstigning",ATF!$S$13,VLOOKUP($BB$1,Grunnbeløpstabell!$A$2:$L$128,3,FALSE))/100)))/100,1)*100,0)</f>
        <v>2693900</v>
      </c>
      <c r="BC76" s="66">
        <f>IFERROR(MROUND((BB76+(BB76*(IF(Grunnbeløpstabell!$G$1&lt;&gt;"Egendefinert årlig prisstigning",ATF!$S$13,VLOOKUP($BC$1,Grunnbeløpstabell!$A$2:$L$128,3,FALSE))/100)))/100,1)*100,0)</f>
        <v>2779300</v>
      </c>
      <c r="BD76" s="66">
        <f>IFERROR(MROUND((BC76+(BC76*(IF(Grunnbeløpstabell!$G$1&lt;&gt;"Egendefinert årlig prisstigning",ATF!$S$13,VLOOKUP($BD$1,Grunnbeløpstabell!$A$2:$L$128,3,FALSE))/100)))/100,1)*100,0)</f>
        <v>2867400</v>
      </c>
      <c r="BE76" s="66">
        <f>IFERROR(MROUND((BD76+(BD76*(IF(Grunnbeløpstabell!$G$1&lt;&gt;"Egendefinert årlig prisstigning",ATF!$S$13,VLOOKUP($BE$1,Grunnbeløpstabell!$A$2:$L$128,3,FALSE))/100)))/100,1)*100,0)</f>
        <v>2958300</v>
      </c>
      <c r="BF76" s="66">
        <f>IFERROR(MROUND((BE76+(BE76*(IF(Grunnbeløpstabell!$G$1&lt;&gt;"Egendefinert årlig prisstigning",ATF!$S$13,VLOOKUP($BF$1,Grunnbeløpstabell!$A$2:$L$128,3,FALSE))/100)))/100,1)*100,0)</f>
        <v>3052100</v>
      </c>
      <c r="BG76" s="66">
        <f>IFERROR(MROUND((BF76+(BF76*(IF(Grunnbeløpstabell!$G$1&lt;&gt;"Egendefinert årlig prisstigning",ATF!$S$13,VLOOKUP($BG$1,Grunnbeløpstabell!$A$2:$L$128,3,FALSE))/100)))/100,1)*100,0)</f>
        <v>3148900</v>
      </c>
      <c r="BH76" s="66">
        <f>IFERROR(MROUND((BG76+(BG76*(IF(Grunnbeløpstabell!$G$1&lt;&gt;"Egendefinert årlig prisstigning",ATF!$S$13,VLOOKUP($BH$1,Grunnbeløpstabell!$A$2:$L$128,3,FALSE))/100)))/100,1)*100,0)</f>
        <v>3248700</v>
      </c>
      <c r="BI76" s="66">
        <f>IFERROR(MROUND((BH76+(BH76*(IF(Grunnbeløpstabell!$G$1&lt;&gt;"Egendefinert årlig prisstigning",ATF!$S$13,VLOOKUP($BI$1,Grunnbeløpstabell!$A$2:$L$128,3,FALSE))/100)))/100,1)*100,0)</f>
        <v>3351700</v>
      </c>
      <c r="BJ76" s="66">
        <f>IFERROR(MROUND((BI76+(BI76*(IF(Grunnbeløpstabell!$G$1&lt;&gt;"Egendefinert årlig prisstigning",ATF!$S$13,VLOOKUP($BJ$1,Grunnbeløpstabell!$A$2:$L$128,3,FALSE))/100)))/100,1)*100,0)</f>
        <v>3457900</v>
      </c>
      <c r="BK76" s="66">
        <f>IFERROR(MROUND((BJ76+(BJ76*(IF(Grunnbeløpstabell!$G$1&lt;&gt;"Egendefinert årlig prisstigning",ATF!$S$13,VLOOKUP($BK$1,Grunnbeløpstabell!$A$2:$L$128,3,FALSE))/100)))/100,1)*100,0)</f>
        <v>3567500</v>
      </c>
      <c r="BL76" s="66">
        <f>IFERROR(MROUND((BK76+(BK76*(IF(Grunnbeløpstabell!$G$1&lt;&gt;"Egendefinert årlig prisstigning",ATF!$S$13,VLOOKUP($BL$1,Grunnbeløpstabell!$A$2:$L$128,3,FALSE))/100)))/100,1)*100,0)</f>
        <v>3680600</v>
      </c>
      <c r="BM76" s="66">
        <f>IFERROR(MROUND((BL76+(BL76*(IF(Grunnbeløpstabell!$G$1&lt;&gt;"Egendefinert årlig prisstigning",ATF!$S$13,VLOOKUP($BM$1,Grunnbeløpstabell!$A$2:$L$128,3,FALSE))/100)))/100,1)*100,0)</f>
        <v>3797300</v>
      </c>
      <c r="BN76" s="66">
        <f>IFERROR(MROUND((BM76+(BM76*(IF(Grunnbeløpstabell!$G$1&lt;&gt;"Egendefinert årlig prisstigning",ATF!$S$13,VLOOKUP($BN$1,Grunnbeløpstabell!$A$2:$L$128,3,FALSE))/100)))/100,1)*100,0)</f>
        <v>3917700</v>
      </c>
      <c r="BO76" s="66">
        <f>IFERROR(MROUND((BN76+(BN76*(IF(Grunnbeløpstabell!$G$1&lt;&gt;"Egendefinert årlig prisstigning",ATF!$S$13,VLOOKUP($BO$1,Grunnbeløpstabell!$A$2:$L$128,3,FALSE))/100)))/100,1)*100,0)</f>
        <v>4041900</v>
      </c>
      <c r="BP76" s="66">
        <f>IFERROR(MROUND((BO76+(BO76*(IF(Grunnbeløpstabell!$G$1&lt;&gt;"Egendefinert årlig prisstigning",ATF!$S$13,VLOOKUP($BP$1,Grunnbeløpstabell!$A$2:$L$128,3,FALSE))/100)))/100,1)*100,0)</f>
        <v>4170000</v>
      </c>
      <c r="BQ76" s="66">
        <f>IFERROR(MROUND((BP76+(BP76*(IF(Grunnbeløpstabell!$G$1&lt;&gt;"Egendefinert årlig prisstigning",ATF!$S$13,VLOOKUP($BQ$1,Grunnbeløpstabell!$A$2:$L$128,3,FALSE))/100)))/100,1)*100,0)</f>
        <v>4302200</v>
      </c>
      <c r="BR76" s="66">
        <f>IFERROR(MROUND((BQ76+(BQ76*(IF(Grunnbeløpstabell!$G$1&lt;&gt;"Egendefinert årlig prisstigning",ATF!$S$13,VLOOKUP($BR$1,Grunnbeløpstabell!$A$2:$L$128,3,FALSE))/100)))/100,1)*100,0)</f>
        <v>4438600</v>
      </c>
      <c r="BS76" s="66">
        <f>IFERROR(MROUND((BR76+(BR76*(IF(Grunnbeløpstabell!$G$1&lt;&gt;"Egendefinert årlig prisstigning",ATF!$S$13,VLOOKUP($BS$1,Grunnbeløpstabell!$A$2:$L$128,3,FALSE))/100)))/100,1)*100,0)</f>
        <v>4579300</v>
      </c>
      <c r="BT76" s="66">
        <f>IFERROR(MROUND((BS76+(BS76*(IF(Grunnbeløpstabell!$G$1&lt;&gt;"Egendefinert årlig prisstigning",ATF!$S$13,VLOOKUP($BT$1,Grunnbeløpstabell!$A$2:$L$128,3,FALSE))/100)))/100,1)*100,0)</f>
        <v>4724500</v>
      </c>
      <c r="BU76" s="66">
        <f>IFERROR(MROUND((BT76+(BT76*(IF(Grunnbeløpstabell!$G$1&lt;&gt;"Egendefinert årlig prisstigning",ATF!$S$13,VLOOKUP($BU$1,Grunnbeløpstabell!$A$2:$L$128,3,FALSE))/100)))/100,1)*100,0)</f>
        <v>4874300</v>
      </c>
      <c r="BV76" s="66">
        <f>IFERROR(MROUND((BU76+(BU76*(IF(Grunnbeløpstabell!$G$1&lt;&gt;"Egendefinert årlig prisstigning",ATF!$S$13,VLOOKUP($BV$1,Grunnbeløpstabell!$A$2:$L$128,3,FALSE))/100)))/100,1)*100,0)</f>
        <v>5028800</v>
      </c>
      <c r="BW76" s="66">
        <f>IFERROR(MROUND((BV76+(BV76*(IF(Grunnbeløpstabell!$G$1&lt;&gt;"Egendefinert årlig prisstigning",ATF!$S$13,VLOOKUP($BW$1,Grunnbeløpstabell!$A$2:$L$128,3,FALSE))/100)))/100,1)*100,0)</f>
        <v>5188200</v>
      </c>
      <c r="BX76" s="66">
        <f>IFERROR(MROUND((BW76+(BW76*(IF(Grunnbeløpstabell!$G$1&lt;&gt;"Egendefinert årlig prisstigning",ATF!$S$13,VLOOKUP($BX$1,Grunnbeløpstabell!$A$2:$L$128,3,FALSE))/100)))/100,1)*100,0)</f>
        <v>5352700</v>
      </c>
      <c r="BY76" s="66">
        <f>IFERROR(MROUND((BX76+(BX76*(IF(Grunnbeløpstabell!$G$1&lt;&gt;"Egendefinert årlig prisstigning",ATF!$S$13,VLOOKUP($BY$1,Grunnbeløpstabell!$A$2:$L$128,3,FALSE))/100)))/100,1)*100,0)</f>
        <v>5522400</v>
      </c>
      <c r="BZ76" s="66">
        <f>IFERROR(MROUND((BY76+(BY76*(IF(Grunnbeløpstabell!$G$1&lt;&gt;"Egendefinert årlig prisstigning",ATF!$S$13,VLOOKUP($BZ$1,Grunnbeløpstabell!$A$2:$L$128,3,FALSE))/100)))/100,1)*100,0)</f>
        <v>5697500</v>
      </c>
      <c r="CA76" s="66">
        <f>IFERROR(MROUND((BZ76+(BZ76*(IF(Grunnbeløpstabell!$G$1&lt;&gt;"Egendefinert årlig prisstigning",ATF!$S$13,VLOOKUP($CA$1,Grunnbeløpstabell!$A$2:$L$128,3,FALSE))/100)))/100,1)*100,0)</f>
        <v>5878100</v>
      </c>
      <c r="CB76" s="66">
        <f>IFERROR(MROUND((CA76+(CA76*(IF(Grunnbeløpstabell!$G$1&lt;&gt;"Egendefinert årlig prisstigning",ATF!$S$13,VLOOKUP($CB$1,Grunnbeløpstabell!$A$2:$L$128,3,FALSE))/100)))/100,1)*100,0)</f>
        <v>6064400</v>
      </c>
      <c r="CC76" s="66">
        <f>IFERROR(MROUND((CB76+(CB76*(IF(Grunnbeløpstabell!$G$1&lt;&gt;"Egendefinert årlig prisstigning",ATF!$S$13,VLOOKUP($CC$1,Grunnbeløpstabell!$A$2:$L$128,3,FALSE))/100)))/100,1)*100,0)</f>
        <v>6256600</v>
      </c>
      <c r="CD76" s="66">
        <f>IFERROR(MROUND((CC76+(CC76*(IF(Grunnbeløpstabell!$G$1&lt;&gt;"Egendefinert årlig prisstigning",ATF!$S$13,VLOOKUP($CD$1,Grunnbeløpstabell!$A$2:$L$128,3,FALSE))/100)))/100,1)*100,0)</f>
        <v>6454900</v>
      </c>
      <c r="CE76" s="66">
        <f>IFERROR(MROUND((CD76+(CD76*(IF(Grunnbeløpstabell!$G$1&lt;&gt;"Egendefinert årlig prisstigning",ATF!$S$13,VLOOKUP($CE$1,Grunnbeløpstabell!$A$2:$L$128,3,FALSE))/100)))/100,1)*100,0)</f>
        <v>6659500</v>
      </c>
      <c r="CF76" s="66">
        <f>IFERROR(MROUND((CE76+(CE76*(IF(Grunnbeløpstabell!$G$1&lt;&gt;"Egendefinert årlig prisstigning",ATF!$S$13,VLOOKUP($CF$1,Grunnbeløpstabell!$A$2:$L$128,3,FALSE))/100)))/100,1)*100,0)</f>
        <v>6870600</v>
      </c>
      <c r="CG76" s="66">
        <f>IFERROR(MROUND((CF76+(CF76*(IF(Grunnbeløpstabell!$G$1&lt;&gt;"Egendefinert årlig prisstigning",ATF!$S$13,VLOOKUP($CG$1,Grunnbeløpstabell!$A$2:$L$128,3,FALSE))/100)))/100,1)*100,0)</f>
        <v>7088400</v>
      </c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</row>
    <row r="77" spans="1:147">
      <c r="A77" s="159">
        <v>94</v>
      </c>
      <c r="B77" s="161" t="s">
        <v>237</v>
      </c>
      <c r="C77" s="161" t="s">
        <v>237</v>
      </c>
      <c r="D77" s="161" t="s">
        <v>237</v>
      </c>
      <c r="E77" s="161" t="s">
        <v>237</v>
      </c>
      <c r="F77" s="161" t="s">
        <v>237</v>
      </c>
      <c r="G77" s="161" t="s">
        <v>237</v>
      </c>
      <c r="H77" s="161" t="s">
        <v>237</v>
      </c>
      <c r="I77" s="161" t="s">
        <v>237</v>
      </c>
      <c r="J77" s="161" t="s">
        <v>237</v>
      </c>
      <c r="K77" s="161" t="s">
        <v>237</v>
      </c>
      <c r="L77" s="161" t="s">
        <v>237</v>
      </c>
      <c r="M77" s="215">
        <v>1000000</v>
      </c>
      <c r="N77" s="160">
        <v>1004800</v>
      </c>
      <c r="O77" s="215">
        <v>1025900</v>
      </c>
      <c r="P77" s="160">
        <v>1043500</v>
      </c>
      <c r="Q77" s="215">
        <v>1071700</v>
      </c>
      <c r="R77" s="160">
        <v>1083200</v>
      </c>
      <c r="S77" s="215">
        <v>1104600</v>
      </c>
      <c r="T77" s="160">
        <v>1106700</v>
      </c>
      <c r="U77" s="215">
        <v>1119400</v>
      </c>
      <c r="V77" s="160">
        <v>1123100</v>
      </c>
      <c r="W77" s="215">
        <v>1137100</v>
      </c>
      <c r="X77" s="160">
        <v>1152500</v>
      </c>
      <c r="Y77" s="215">
        <v>1157600</v>
      </c>
      <c r="Z77" s="160">
        <v>1169500</v>
      </c>
      <c r="AA77" s="215">
        <v>1189400</v>
      </c>
      <c r="AB77" s="160">
        <v>1220400</v>
      </c>
      <c r="AC77" s="66">
        <f>IFERROR(MROUND((AB77+(AB77*(IF(Grunnbeløpstabell!$G$1&lt;&gt;"Egendefinert årlig prisstigning",ATF!$S$13,VLOOKUP($AC$1,Grunnbeløpstabell!$A$2:$L$128,3,FALSE))/100)))/100,1)*100,0)</f>
        <v>1259100</v>
      </c>
      <c r="AD77" s="66">
        <f>IFERROR(MROUND((AC77+(AC77*(IF(Grunnbeløpstabell!$G$1&lt;&gt;"Egendefinert årlig prisstigning",ATF!$S$13,VLOOKUP($AD$1,Grunnbeløpstabell!$A$2:$L$128,3,FALSE))/100)))/100,1)*100,0)</f>
        <v>1299000</v>
      </c>
      <c r="AE77" s="66">
        <f>IFERROR(MROUND((AD77+(AD77*(IF(Grunnbeløpstabell!$G$1&lt;&gt;"Egendefinert årlig prisstigning",ATF!$S$13,VLOOKUP($AE$1,Grunnbeløpstabell!$A$2:$L$128,3,FALSE))/100)))/100,1)*100,0)</f>
        <v>1340200</v>
      </c>
      <c r="AF77" s="66">
        <f>IFERROR(MROUND((AE77+(AE77*(IF(Grunnbeløpstabell!$G$1&lt;&gt;"Egendefinert årlig prisstigning",ATF!$S$13,VLOOKUP($AF$1,Grunnbeløpstabell!$A$2:$L$128,3,FALSE))/100)))/100,1)*100,0)</f>
        <v>1382700</v>
      </c>
      <c r="AG77" s="66">
        <f>IFERROR(MROUND((AF77+(AF77*(IF(Grunnbeløpstabell!$G$1&lt;&gt;"Egendefinert årlig prisstigning",ATF!$S$13,VLOOKUP($AG$1,Grunnbeløpstabell!$A$2:$L$128,3,FALSE))/100)))/100,1)*100,0)</f>
        <v>1426500</v>
      </c>
      <c r="AH77" s="66">
        <f>IFERROR(MROUND((AG77+(AG77*(IF(Grunnbeløpstabell!$G$1&lt;&gt;"Egendefinert årlig prisstigning",ATF!$S$13,VLOOKUP($AH$1,Grunnbeløpstabell!$A$2:$L$128,3,FALSE))/100)))/100,1)*100,0)</f>
        <v>1471700</v>
      </c>
      <c r="AI77" s="66">
        <f>IFERROR(MROUND((AH77+(AH77*(IF(Grunnbeløpstabell!$G$1&lt;&gt;"Egendefinert årlig prisstigning",ATF!$S$13,VLOOKUP($AI$1,Grunnbeløpstabell!$A$2:$L$128,3,FALSE))/100)))/100,1)*100,0)</f>
        <v>1518400</v>
      </c>
      <c r="AJ77" s="66">
        <f>IFERROR(MROUND((AI77+(AI77*(IF(Grunnbeløpstabell!$G$1&lt;&gt;"Egendefinert årlig prisstigning",ATF!$S$13,VLOOKUP($AJ$1,Grunnbeløpstabell!$A$2:$L$128,3,FALSE))/100)))/100,1)*100,0)</f>
        <v>1566500</v>
      </c>
      <c r="AK77" s="66">
        <f>IFERROR(MROUND((AJ77+(AJ77*(IF(Grunnbeløpstabell!$G$1&lt;&gt;"Egendefinert årlig prisstigning",ATF!$S$13,VLOOKUP($AK$1,Grunnbeløpstabell!$A$2:$L$128,3,FALSE))/100)))/100,1)*100,0)</f>
        <v>1616200</v>
      </c>
      <c r="AL77" s="66">
        <f>IFERROR(MROUND((AK77+(AK77*(IF(Grunnbeløpstabell!$G$1&lt;&gt;"Egendefinert årlig prisstigning",ATF!$S$13,VLOOKUP($AL$1,Grunnbeløpstabell!$A$2:$L$128,3,FALSE))/100)))/100,1)*100,0)</f>
        <v>1667400</v>
      </c>
      <c r="AM77" s="66">
        <f>IFERROR(MROUND((AL77+(AL77*(IF(Grunnbeløpstabell!$G$1&lt;&gt;"Egendefinert årlig prisstigning",ATF!$S$13,VLOOKUP($AM$1,Grunnbeløpstabell!$A$2:$L$128,3,FALSE))/100)))/100,1)*100,0)</f>
        <v>1720300</v>
      </c>
      <c r="AN77" s="66">
        <f>IFERROR(MROUND((AM77+(AM77*(IF(Grunnbeløpstabell!$G$1&lt;&gt;"Egendefinert årlig prisstigning",ATF!$S$13,VLOOKUP($AN$1,Grunnbeløpstabell!$A$2:$L$128,3,FALSE))/100)))/100,1)*100,0)</f>
        <v>1774800</v>
      </c>
      <c r="AO77" s="66">
        <f>IFERROR(MROUND((AN77+(AN77*(IF(Grunnbeløpstabell!$G$1&lt;&gt;"Egendefinert årlig prisstigning",ATF!$S$13,VLOOKUP($AO$1,Grunnbeløpstabell!$A$2:$L$128,3,FALSE))/100)))/100,1)*100,0)</f>
        <v>1831100</v>
      </c>
      <c r="AP77" s="66">
        <f>IFERROR(MROUND((AO77+(AO77*(IF(Grunnbeløpstabell!$G$1&lt;&gt;"Egendefinert årlig prisstigning",ATF!$S$13,VLOOKUP($AP$1,Grunnbeløpstabell!$A$2:$L$128,3,FALSE))/100)))/100,1)*100,0)</f>
        <v>1889100</v>
      </c>
      <c r="AQ77" s="66">
        <f>IFERROR(MROUND((AP77+(AP77*(IF(Grunnbeløpstabell!$G$1&lt;&gt;"Egendefinert årlig prisstigning",ATF!$S$13,VLOOKUP($AQ$1,Grunnbeløpstabell!$A$2:$L$128,3,FALSE))/100)))/100,1)*100,0)</f>
        <v>1949000</v>
      </c>
      <c r="AR77" s="66">
        <f>IFERROR(MROUND((AQ77+(AQ77*(IF(Grunnbeløpstabell!$G$1&lt;&gt;"Egendefinert årlig prisstigning",ATF!$S$13,VLOOKUP($AR$1,Grunnbeløpstabell!$A$2:$L$128,3,FALSE))/100)))/100,1)*100,0)</f>
        <v>2010800</v>
      </c>
      <c r="AS77" s="66">
        <f>IFERROR(MROUND((AR77+(AR77*(IF(Grunnbeløpstabell!$G$1&lt;&gt;"Egendefinert årlig prisstigning",ATF!$S$13,VLOOKUP($AS$1,Grunnbeløpstabell!$A$2:$L$128,3,FALSE))/100)))/100,1)*100,0)</f>
        <v>2074500</v>
      </c>
      <c r="AT77" s="66">
        <f>IFERROR(MROUND((AS77+(AS77*(IF(Grunnbeløpstabell!$G$1&lt;&gt;"Egendefinert årlig prisstigning",ATF!$S$13,VLOOKUP($AT$1,Grunnbeløpstabell!$A$2:$L$128,3,FALSE))/100)))/100,1)*100,0)</f>
        <v>2140300</v>
      </c>
      <c r="AU77" s="66">
        <f>IFERROR(MROUND((AT77+(AT77*(IF(Grunnbeløpstabell!$G$1&lt;&gt;"Egendefinert årlig prisstigning",ATF!$S$13,VLOOKUP($AU$1,Grunnbeløpstabell!$A$2:$L$128,3,FALSE))/100)))/100,1)*100,0)</f>
        <v>2208100</v>
      </c>
      <c r="AV77" s="66">
        <f>IFERROR(MROUND((AU77+(AU77*(IF(Grunnbeløpstabell!$G$1&lt;&gt;"Egendefinert årlig prisstigning",ATF!$S$13,VLOOKUP($AV$1,Grunnbeløpstabell!$A$2:$L$128,3,FALSE))/100)))/100,1)*100,0)</f>
        <v>2278100</v>
      </c>
      <c r="AW77" s="66">
        <f>IFERROR(MROUND((AV77+(AV77*(IF(Grunnbeløpstabell!$G$1&lt;&gt;"Egendefinert årlig prisstigning",ATF!$S$13,VLOOKUP($AW$1,Grunnbeløpstabell!$A$2:$L$128,3,FALSE))/100)))/100,1)*100,0)</f>
        <v>2350300</v>
      </c>
      <c r="AX77" s="66">
        <f>IFERROR(MROUND((AW77+(AW77*(IF(Grunnbeløpstabell!$G$1&lt;&gt;"Egendefinert årlig prisstigning",ATF!$S$13,VLOOKUP($AX$1,Grunnbeløpstabell!$A$2:$L$128,3,FALSE))/100)))/100,1)*100,0)</f>
        <v>2424800</v>
      </c>
      <c r="AY77" s="66">
        <f>IFERROR(MROUND((AX77+(AX77*(IF(Grunnbeløpstabell!$G$1&lt;&gt;"Egendefinert årlig prisstigning",ATF!$S$13,VLOOKUP($AY$1,Grunnbeløpstabell!$A$2:$L$128,3,FALSE))/100)))/100,1)*100,0)</f>
        <v>2501700</v>
      </c>
      <c r="AZ77" s="66">
        <f>IFERROR(MROUND((AY77+(AY77*(IF(Grunnbeløpstabell!$G$1&lt;&gt;"Egendefinert årlig prisstigning",ATF!$S$13,VLOOKUP($AZ$1,Grunnbeløpstabell!$A$2:$L$128,3,FALSE))/100)))/100,1)*100,0)</f>
        <v>2581000</v>
      </c>
      <c r="BA77" s="66">
        <f>IFERROR(MROUND((AZ77+(AZ77*(IF(Grunnbeløpstabell!$G$1&lt;&gt;"Egendefinert årlig prisstigning",ATF!$S$13,VLOOKUP($BA$1,Grunnbeløpstabell!$A$2:$L$128,3,FALSE))/100)))/100,1)*100,0)</f>
        <v>2662800</v>
      </c>
      <c r="BB77" s="66">
        <f>IFERROR(MROUND((BA77+(BA77*(IF(Grunnbeløpstabell!$G$1&lt;&gt;"Egendefinert årlig prisstigning",ATF!$S$13,VLOOKUP($BB$1,Grunnbeløpstabell!$A$2:$L$128,3,FALSE))/100)))/100,1)*100,0)</f>
        <v>2747200</v>
      </c>
      <c r="BC77" s="66">
        <f>IFERROR(MROUND((BB77+(BB77*(IF(Grunnbeløpstabell!$G$1&lt;&gt;"Egendefinert årlig prisstigning",ATF!$S$13,VLOOKUP($BC$1,Grunnbeløpstabell!$A$2:$L$128,3,FALSE))/100)))/100,1)*100,0)</f>
        <v>2834300</v>
      </c>
      <c r="BD77" s="66">
        <f>IFERROR(MROUND((BC77+(BC77*(IF(Grunnbeløpstabell!$G$1&lt;&gt;"Egendefinert årlig prisstigning",ATF!$S$13,VLOOKUP($BD$1,Grunnbeløpstabell!$A$2:$L$128,3,FALSE))/100)))/100,1)*100,0)</f>
        <v>2924100</v>
      </c>
      <c r="BE77" s="66">
        <f>IFERROR(MROUND((BD77+(BD77*(IF(Grunnbeløpstabell!$G$1&lt;&gt;"Egendefinert årlig prisstigning",ATF!$S$13,VLOOKUP($BE$1,Grunnbeløpstabell!$A$2:$L$128,3,FALSE))/100)))/100,1)*100,0)</f>
        <v>3016800</v>
      </c>
      <c r="BF77" s="66">
        <f>IFERROR(MROUND((BE77+(BE77*(IF(Grunnbeløpstabell!$G$1&lt;&gt;"Egendefinert årlig prisstigning",ATF!$S$13,VLOOKUP($BF$1,Grunnbeløpstabell!$A$2:$L$128,3,FALSE))/100)))/100,1)*100,0)</f>
        <v>3112400</v>
      </c>
      <c r="BG77" s="66">
        <f>IFERROR(MROUND((BF77+(BF77*(IF(Grunnbeløpstabell!$G$1&lt;&gt;"Egendefinert årlig prisstigning",ATF!$S$13,VLOOKUP($BG$1,Grunnbeløpstabell!$A$2:$L$128,3,FALSE))/100)))/100,1)*100,0)</f>
        <v>3211100</v>
      </c>
      <c r="BH77" s="66">
        <f>IFERROR(MROUND((BG77+(BG77*(IF(Grunnbeløpstabell!$G$1&lt;&gt;"Egendefinert årlig prisstigning",ATF!$S$13,VLOOKUP($BH$1,Grunnbeløpstabell!$A$2:$L$128,3,FALSE))/100)))/100,1)*100,0)</f>
        <v>3312900</v>
      </c>
      <c r="BI77" s="66">
        <f>IFERROR(MROUND((BH77+(BH77*(IF(Grunnbeløpstabell!$G$1&lt;&gt;"Egendefinert årlig prisstigning",ATF!$S$13,VLOOKUP($BI$1,Grunnbeløpstabell!$A$2:$L$128,3,FALSE))/100)))/100,1)*100,0)</f>
        <v>3417900</v>
      </c>
      <c r="BJ77" s="66">
        <f>IFERROR(MROUND((BI77+(BI77*(IF(Grunnbeløpstabell!$G$1&lt;&gt;"Egendefinert årlig prisstigning",ATF!$S$13,VLOOKUP($BJ$1,Grunnbeløpstabell!$A$2:$L$128,3,FALSE))/100)))/100,1)*100,0)</f>
        <v>3526200</v>
      </c>
      <c r="BK77" s="66">
        <f>IFERROR(MROUND((BJ77+(BJ77*(IF(Grunnbeløpstabell!$G$1&lt;&gt;"Egendefinert årlig prisstigning",ATF!$S$13,VLOOKUP($BK$1,Grunnbeløpstabell!$A$2:$L$128,3,FALSE))/100)))/100,1)*100,0)</f>
        <v>3638000</v>
      </c>
      <c r="BL77" s="66">
        <f>IFERROR(MROUND((BK77+(BK77*(IF(Grunnbeløpstabell!$G$1&lt;&gt;"Egendefinert årlig prisstigning",ATF!$S$13,VLOOKUP($BL$1,Grunnbeløpstabell!$A$2:$L$128,3,FALSE))/100)))/100,1)*100,0)</f>
        <v>3753300</v>
      </c>
      <c r="BM77" s="66">
        <f>IFERROR(MROUND((BL77+(BL77*(IF(Grunnbeløpstabell!$G$1&lt;&gt;"Egendefinert årlig prisstigning",ATF!$S$13,VLOOKUP($BM$1,Grunnbeløpstabell!$A$2:$L$128,3,FALSE))/100)))/100,1)*100,0)</f>
        <v>3872300</v>
      </c>
      <c r="BN77" s="66">
        <f>IFERROR(MROUND((BM77+(BM77*(IF(Grunnbeløpstabell!$G$1&lt;&gt;"Egendefinert årlig prisstigning",ATF!$S$13,VLOOKUP($BN$1,Grunnbeløpstabell!$A$2:$L$128,3,FALSE))/100)))/100,1)*100,0)</f>
        <v>3995100</v>
      </c>
      <c r="BO77" s="66">
        <f>IFERROR(MROUND((BN77+(BN77*(IF(Grunnbeløpstabell!$G$1&lt;&gt;"Egendefinert årlig prisstigning",ATF!$S$13,VLOOKUP($BO$1,Grunnbeløpstabell!$A$2:$L$128,3,FALSE))/100)))/100,1)*100,0)</f>
        <v>4121700</v>
      </c>
      <c r="BP77" s="66">
        <f>IFERROR(MROUND((BO77+(BO77*(IF(Grunnbeløpstabell!$G$1&lt;&gt;"Egendefinert årlig prisstigning",ATF!$S$13,VLOOKUP($BP$1,Grunnbeløpstabell!$A$2:$L$128,3,FALSE))/100)))/100,1)*100,0)</f>
        <v>4252400</v>
      </c>
      <c r="BQ77" s="66">
        <f>IFERROR(MROUND((BP77+(BP77*(IF(Grunnbeløpstabell!$G$1&lt;&gt;"Egendefinert årlig prisstigning",ATF!$S$13,VLOOKUP($BQ$1,Grunnbeløpstabell!$A$2:$L$128,3,FALSE))/100)))/100,1)*100,0)</f>
        <v>4387200</v>
      </c>
      <c r="BR77" s="66">
        <f>IFERROR(MROUND((BQ77+(BQ77*(IF(Grunnbeløpstabell!$G$1&lt;&gt;"Egendefinert årlig prisstigning",ATF!$S$13,VLOOKUP($BR$1,Grunnbeløpstabell!$A$2:$L$128,3,FALSE))/100)))/100,1)*100,0)</f>
        <v>4526300</v>
      </c>
      <c r="BS77" s="66">
        <f>IFERROR(MROUND((BR77+(BR77*(IF(Grunnbeløpstabell!$G$1&lt;&gt;"Egendefinert årlig prisstigning",ATF!$S$13,VLOOKUP($BS$1,Grunnbeløpstabell!$A$2:$L$128,3,FALSE))/100)))/100,1)*100,0)</f>
        <v>4669800</v>
      </c>
      <c r="BT77" s="66">
        <f>IFERROR(MROUND((BS77+(BS77*(IF(Grunnbeløpstabell!$G$1&lt;&gt;"Egendefinert årlig prisstigning",ATF!$S$13,VLOOKUP($BT$1,Grunnbeløpstabell!$A$2:$L$128,3,FALSE))/100)))/100,1)*100,0)</f>
        <v>4817800</v>
      </c>
      <c r="BU77" s="66">
        <f>IFERROR(MROUND((BT77+(BT77*(IF(Grunnbeløpstabell!$G$1&lt;&gt;"Egendefinert årlig prisstigning",ATF!$S$13,VLOOKUP($BU$1,Grunnbeløpstabell!$A$2:$L$128,3,FALSE))/100)))/100,1)*100,0)</f>
        <v>4970500</v>
      </c>
      <c r="BV77" s="66">
        <f>IFERROR(MROUND((BU77+(BU77*(IF(Grunnbeløpstabell!$G$1&lt;&gt;"Egendefinert årlig prisstigning",ATF!$S$13,VLOOKUP($BV$1,Grunnbeløpstabell!$A$2:$L$128,3,FALSE))/100)))/100,1)*100,0)</f>
        <v>5128100</v>
      </c>
      <c r="BW77" s="66">
        <f>IFERROR(MROUND((BV77+(BV77*(IF(Grunnbeløpstabell!$G$1&lt;&gt;"Egendefinert årlig prisstigning",ATF!$S$13,VLOOKUP($BW$1,Grunnbeløpstabell!$A$2:$L$128,3,FALSE))/100)))/100,1)*100,0)</f>
        <v>5290700</v>
      </c>
      <c r="BX77" s="66">
        <f>IFERROR(MROUND((BW77+(BW77*(IF(Grunnbeløpstabell!$G$1&lt;&gt;"Egendefinert årlig prisstigning",ATF!$S$13,VLOOKUP($BX$1,Grunnbeløpstabell!$A$2:$L$128,3,FALSE))/100)))/100,1)*100,0)</f>
        <v>5458400</v>
      </c>
      <c r="BY77" s="66">
        <f>IFERROR(MROUND((BX77+(BX77*(IF(Grunnbeløpstabell!$G$1&lt;&gt;"Egendefinert årlig prisstigning",ATF!$S$13,VLOOKUP($BY$1,Grunnbeløpstabell!$A$2:$L$128,3,FALSE))/100)))/100,1)*100,0)</f>
        <v>5631400</v>
      </c>
      <c r="BZ77" s="66">
        <f>IFERROR(MROUND((BY77+(BY77*(IF(Grunnbeløpstabell!$G$1&lt;&gt;"Egendefinert årlig prisstigning",ATF!$S$13,VLOOKUP($BZ$1,Grunnbeløpstabell!$A$2:$L$128,3,FALSE))/100)))/100,1)*100,0)</f>
        <v>5809900</v>
      </c>
      <c r="CA77" s="66">
        <f>IFERROR(MROUND((BZ77+(BZ77*(IF(Grunnbeløpstabell!$G$1&lt;&gt;"Egendefinert årlig prisstigning",ATF!$S$13,VLOOKUP($CA$1,Grunnbeløpstabell!$A$2:$L$128,3,FALSE))/100)))/100,1)*100,0)</f>
        <v>5994100</v>
      </c>
      <c r="CB77" s="66">
        <f>IFERROR(MROUND((CA77+(CA77*(IF(Grunnbeløpstabell!$G$1&lt;&gt;"Egendefinert årlig prisstigning",ATF!$S$13,VLOOKUP($CB$1,Grunnbeløpstabell!$A$2:$L$128,3,FALSE))/100)))/100,1)*100,0)</f>
        <v>6184100</v>
      </c>
      <c r="CC77" s="66">
        <f>IFERROR(MROUND((CB77+(CB77*(IF(Grunnbeløpstabell!$G$1&lt;&gt;"Egendefinert årlig prisstigning",ATF!$S$13,VLOOKUP($CC$1,Grunnbeløpstabell!$A$2:$L$128,3,FALSE))/100)))/100,1)*100,0)</f>
        <v>6380100</v>
      </c>
      <c r="CD77" s="66">
        <f>IFERROR(MROUND((CC77+(CC77*(IF(Grunnbeløpstabell!$G$1&lt;&gt;"Egendefinert årlig prisstigning",ATF!$S$13,VLOOKUP($CD$1,Grunnbeløpstabell!$A$2:$L$128,3,FALSE))/100)))/100,1)*100,0)</f>
        <v>6582300</v>
      </c>
      <c r="CE77" s="66">
        <f>IFERROR(MROUND((CD77+(CD77*(IF(Grunnbeløpstabell!$G$1&lt;&gt;"Egendefinert årlig prisstigning",ATF!$S$13,VLOOKUP($CE$1,Grunnbeløpstabell!$A$2:$L$128,3,FALSE))/100)))/100,1)*100,0)</f>
        <v>6791000</v>
      </c>
      <c r="CF77" s="66">
        <f>IFERROR(MROUND((CE77+(CE77*(IF(Grunnbeløpstabell!$G$1&lt;&gt;"Egendefinert årlig prisstigning",ATF!$S$13,VLOOKUP($CF$1,Grunnbeløpstabell!$A$2:$L$128,3,FALSE))/100)))/100,1)*100,0)</f>
        <v>7006300</v>
      </c>
      <c r="CG77" s="66">
        <f>IFERROR(MROUND((CF77+(CF77*(IF(Grunnbeløpstabell!$G$1&lt;&gt;"Egendefinert årlig prisstigning",ATF!$S$13,VLOOKUP($CG$1,Grunnbeløpstabell!$A$2:$L$128,3,FALSE))/100)))/100,1)*100,0)</f>
        <v>7228400</v>
      </c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</row>
    <row r="78" spans="1:147">
      <c r="A78" s="159">
        <v>95</v>
      </c>
      <c r="B78" s="161" t="s">
        <v>237</v>
      </c>
      <c r="C78" s="161" t="s">
        <v>237</v>
      </c>
      <c r="D78" s="161" t="s">
        <v>237</v>
      </c>
      <c r="E78" s="161" t="s">
        <v>237</v>
      </c>
      <c r="F78" s="161" t="s">
        <v>237</v>
      </c>
      <c r="G78" s="161" t="s">
        <v>237</v>
      </c>
      <c r="H78" s="161" t="s">
        <v>237</v>
      </c>
      <c r="I78" s="161" t="s">
        <v>237</v>
      </c>
      <c r="J78" s="161" t="s">
        <v>237</v>
      </c>
      <c r="K78" s="161" t="s">
        <v>237</v>
      </c>
      <c r="L78" s="161" t="s">
        <v>237</v>
      </c>
      <c r="M78" s="215" t="s">
        <v>238</v>
      </c>
      <c r="N78" s="160">
        <v>1024800</v>
      </c>
      <c r="O78" s="215">
        <v>1046400</v>
      </c>
      <c r="P78" s="160">
        <v>1064400</v>
      </c>
      <c r="Q78" s="215">
        <v>1093100</v>
      </c>
      <c r="R78" s="160">
        <v>1104800</v>
      </c>
      <c r="S78" s="215">
        <v>1126700</v>
      </c>
      <c r="T78" s="160">
        <v>1128800</v>
      </c>
      <c r="U78" s="215">
        <v>1141800</v>
      </c>
      <c r="V78" s="160">
        <v>1145600</v>
      </c>
      <c r="W78" s="215">
        <v>1159900</v>
      </c>
      <c r="X78" s="160">
        <v>1175600</v>
      </c>
      <c r="Y78" s="215">
        <v>1180800</v>
      </c>
      <c r="Z78" s="160">
        <v>1192900</v>
      </c>
      <c r="AA78" s="215">
        <v>1213200</v>
      </c>
      <c r="AB78" s="160">
        <v>1244200</v>
      </c>
      <c r="AC78" s="66">
        <f>IFERROR(MROUND((AB78+(AB78*(IF(Grunnbeløpstabell!$G$1&lt;&gt;"Egendefinert årlig prisstigning",ATF!$S$13,VLOOKUP($AC$1,Grunnbeløpstabell!$A$2:$L$128,3,FALSE))/100)))/100,1)*100,0)</f>
        <v>1283600</v>
      </c>
      <c r="AD78" s="66">
        <f>IFERROR(MROUND((AC78+(AC78*(IF(Grunnbeløpstabell!$G$1&lt;&gt;"Egendefinert årlig prisstigning",ATF!$S$13,VLOOKUP($AD$1,Grunnbeløpstabell!$A$2:$L$128,3,FALSE))/100)))/100,1)*100,0)</f>
        <v>1324300</v>
      </c>
      <c r="AE78" s="66">
        <f>IFERROR(MROUND((AD78+(AD78*(IF(Grunnbeløpstabell!$G$1&lt;&gt;"Egendefinert årlig prisstigning",ATF!$S$13,VLOOKUP($AE$1,Grunnbeløpstabell!$A$2:$L$128,3,FALSE))/100)))/100,1)*100,0)</f>
        <v>1366300</v>
      </c>
      <c r="AF78" s="66">
        <f>IFERROR(MROUND((AE78+(AE78*(IF(Grunnbeløpstabell!$G$1&lt;&gt;"Egendefinert årlig prisstigning",ATF!$S$13,VLOOKUP($AF$1,Grunnbeløpstabell!$A$2:$L$128,3,FALSE))/100)))/100,1)*100,0)</f>
        <v>1409600</v>
      </c>
      <c r="AG78" s="66">
        <f>IFERROR(MROUND((AF78+(AF78*(IF(Grunnbeløpstabell!$G$1&lt;&gt;"Egendefinert årlig prisstigning",ATF!$S$13,VLOOKUP($AG$1,Grunnbeløpstabell!$A$2:$L$128,3,FALSE))/100)))/100,1)*100,0)</f>
        <v>1454300</v>
      </c>
      <c r="AH78" s="66">
        <f>IFERROR(MROUND((AG78+(AG78*(IF(Grunnbeløpstabell!$G$1&lt;&gt;"Egendefinert årlig prisstigning",ATF!$S$13,VLOOKUP($AH$1,Grunnbeløpstabell!$A$2:$L$128,3,FALSE))/100)))/100,1)*100,0)</f>
        <v>1500400</v>
      </c>
      <c r="AI78" s="66">
        <f>IFERROR(MROUND((AH78+(AH78*(IF(Grunnbeløpstabell!$G$1&lt;&gt;"Egendefinert årlig prisstigning",ATF!$S$13,VLOOKUP($AI$1,Grunnbeløpstabell!$A$2:$L$128,3,FALSE))/100)))/100,1)*100,0)</f>
        <v>1548000</v>
      </c>
      <c r="AJ78" s="66">
        <f>IFERROR(MROUND((AI78+(AI78*(IF(Grunnbeløpstabell!$G$1&lt;&gt;"Egendefinert årlig prisstigning",ATF!$S$13,VLOOKUP($AJ$1,Grunnbeløpstabell!$A$2:$L$128,3,FALSE))/100)))/100,1)*100,0)</f>
        <v>1597100</v>
      </c>
      <c r="AK78" s="66">
        <f>IFERROR(MROUND((AJ78+(AJ78*(IF(Grunnbeløpstabell!$G$1&lt;&gt;"Egendefinert årlig prisstigning",ATF!$S$13,VLOOKUP($AK$1,Grunnbeløpstabell!$A$2:$L$128,3,FALSE))/100)))/100,1)*100,0)</f>
        <v>1647700</v>
      </c>
      <c r="AL78" s="66">
        <f>IFERROR(MROUND((AK78+(AK78*(IF(Grunnbeløpstabell!$G$1&lt;&gt;"Egendefinert årlig prisstigning",ATF!$S$13,VLOOKUP($AL$1,Grunnbeløpstabell!$A$2:$L$128,3,FALSE))/100)))/100,1)*100,0)</f>
        <v>1699900</v>
      </c>
      <c r="AM78" s="66">
        <f>IFERROR(MROUND((AL78+(AL78*(IF(Grunnbeløpstabell!$G$1&lt;&gt;"Egendefinert årlig prisstigning",ATF!$S$13,VLOOKUP($AM$1,Grunnbeløpstabell!$A$2:$L$128,3,FALSE))/100)))/100,1)*100,0)</f>
        <v>1753800</v>
      </c>
      <c r="AN78" s="66">
        <f>IFERROR(MROUND((AM78+(AM78*(IF(Grunnbeløpstabell!$G$1&lt;&gt;"Egendefinert årlig prisstigning",ATF!$S$13,VLOOKUP($AN$1,Grunnbeløpstabell!$A$2:$L$128,3,FALSE))/100)))/100,1)*100,0)</f>
        <v>1809400</v>
      </c>
      <c r="AO78" s="66">
        <f>IFERROR(MROUND((AN78+(AN78*(IF(Grunnbeløpstabell!$G$1&lt;&gt;"Egendefinert årlig prisstigning",ATF!$S$13,VLOOKUP($AO$1,Grunnbeløpstabell!$A$2:$L$128,3,FALSE))/100)))/100,1)*100,0)</f>
        <v>1866800</v>
      </c>
      <c r="AP78" s="66">
        <f>IFERROR(MROUND((AO78+(AO78*(IF(Grunnbeløpstabell!$G$1&lt;&gt;"Egendefinert årlig prisstigning",ATF!$S$13,VLOOKUP($AP$1,Grunnbeløpstabell!$A$2:$L$128,3,FALSE))/100)))/100,1)*100,0)</f>
        <v>1926000</v>
      </c>
      <c r="AQ78" s="66">
        <f>IFERROR(MROUND((AP78+(AP78*(IF(Grunnbeløpstabell!$G$1&lt;&gt;"Egendefinert årlig prisstigning",ATF!$S$13,VLOOKUP($AQ$1,Grunnbeløpstabell!$A$2:$L$128,3,FALSE))/100)))/100,1)*100,0)</f>
        <v>1987100</v>
      </c>
      <c r="AR78" s="66">
        <f>IFERROR(MROUND((AQ78+(AQ78*(IF(Grunnbeløpstabell!$G$1&lt;&gt;"Egendefinert årlig prisstigning",ATF!$S$13,VLOOKUP($AR$1,Grunnbeløpstabell!$A$2:$L$128,3,FALSE))/100)))/100,1)*100,0)</f>
        <v>2050100</v>
      </c>
      <c r="AS78" s="66">
        <f>IFERROR(MROUND((AR78+(AR78*(IF(Grunnbeløpstabell!$G$1&lt;&gt;"Egendefinert årlig prisstigning",ATF!$S$13,VLOOKUP($AS$1,Grunnbeløpstabell!$A$2:$L$128,3,FALSE))/100)))/100,1)*100,0)</f>
        <v>2115100</v>
      </c>
      <c r="AT78" s="66">
        <f>IFERROR(MROUND((AS78+(AS78*(IF(Grunnbeløpstabell!$G$1&lt;&gt;"Egendefinert årlig prisstigning",ATF!$S$13,VLOOKUP($AT$1,Grunnbeløpstabell!$A$2:$L$128,3,FALSE))/100)))/100,1)*100,0)</f>
        <v>2182100</v>
      </c>
      <c r="AU78" s="66">
        <f>IFERROR(MROUND((AT78+(AT78*(IF(Grunnbeløpstabell!$G$1&lt;&gt;"Egendefinert årlig prisstigning",ATF!$S$13,VLOOKUP($AU$1,Grunnbeløpstabell!$A$2:$L$128,3,FALSE))/100)))/100,1)*100,0)</f>
        <v>2251300</v>
      </c>
      <c r="AV78" s="66">
        <f>IFERROR(MROUND((AU78+(AU78*(IF(Grunnbeløpstabell!$G$1&lt;&gt;"Egendefinert årlig prisstigning",ATF!$S$13,VLOOKUP($AV$1,Grunnbeløpstabell!$A$2:$L$128,3,FALSE))/100)))/100,1)*100,0)</f>
        <v>2322700</v>
      </c>
      <c r="AW78" s="66">
        <f>IFERROR(MROUND((AV78+(AV78*(IF(Grunnbeløpstabell!$G$1&lt;&gt;"Egendefinert årlig prisstigning",ATF!$S$13,VLOOKUP($AW$1,Grunnbeløpstabell!$A$2:$L$128,3,FALSE))/100)))/100,1)*100,0)</f>
        <v>2396300</v>
      </c>
      <c r="AX78" s="66">
        <f>IFERROR(MROUND((AW78+(AW78*(IF(Grunnbeløpstabell!$G$1&lt;&gt;"Egendefinert årlig prisstigning",ATF!$S$13,VLOOKUP($AX$1,Grunnbeløpstabell!$A$2:$L$128,3,FALSE))/100)))/100,1)*100,0)</f>
        <v>2472300</v>
      </c>
      <c r="AY78" s="66">
        <f>IFERROR(MROUND((AX78+(AX78*(IF(Grunnbeløpstabell!$G$1&lt;&gt;"Egendefinert årlig prisstigning",ATF!$S$13,VLOOKUP($AY$1,Grunnbeløpstabell!$A$2:$L$128,3,FALSE))/100)))/100,1)*100,0)</f>
        <v>2550700</v>
      </c>
      <c r="AZ78" s="66">
        <f>IFERROR(MROUND((AY78+(AY78*(IF(Grunnbeløpstabell!$G$1&lt;&gt;"Egendefinert årlig prisstigning",ATF!$S$13,VLOOKUP($AZ$1,Grunnbeløpstabell!$A$2:$L$128,3,FALSE))/100)))/100,1)*100,0)</f>
        <v>2631600</v>
      </c>
      <c r="BA78" s="66">
        <f>IFERROR(MROUND((AZ78+(AZ78*(IF(Grunnbeløpstabell!$G$1&lt;&gt;"Egendefinert årlig prisstigning",ATF!$S$13,VLOOKUP($BA$1,Grunnbeløpstabell!$A$2:$L$128,3,FALSE))/100)))/100,1)*100,0)</f>
        <v>2715000</v>
      </c>
      <c r="BB78" s="66">
        <f>IFERROR(MROUND((BA78+(BA78*(IF(Grunnbeløpstabell!$G$1&lt;&gt;"Egendefinert årlig prisstigning",ATF!$S$13,VLOOKUP($BB$1,Grunnbeløpstabell!$A$2:$L$128,3,FALSE))/100)))/100,1)*100,0)</f>
        <v>2801100</v>
      </c>
      <c r="BC78" s="66">
        <f>IFERROR(MROUND((BB78+(BB78*(IF(Grunnbeløpstabell!$G$1&lt;&gt;"Egendefinert årlig prisstigning",ATF!$S$13,VLOOKUP($BC$1,Grunnbeløpstabell!$A$2:$L$128,3,FALSE))/100)))/100,1)*100,0)</f>
        <v>2889900</v>
      </c>
      <c r="BD78" s="66">
        <f>IFERROR(MROUND((BC78+(BC78*(IF(Grunnbeløpstabell!$G$1&lt;&gt;"Egendefinert årlig prisstigning",ATF!$S$13,VLOOKUP($BD$1,Grunnbeløpstabell!$A$2:$L$128,3,FALSE))/100)))/100,1)*100,0)</f>
        <v>2981500</v>
      </c>
      <c r="BE78" s="66">
        <f>IFERROR(MROUND((BD78+(BD78*(IF(Grunnbeløpstabell!$G$1&lt;&gt;"Egendefinert årlig prisstigning",ATF!$S$13,VLOOKUP($BE$1,Grunnbeløpstabell!$A$2:$L$128,3,FALSE))/100)))/100,1)*100,0)</f>
        <v>3076000</v>
      </c>
      <c r="BF78" s="66">
        <f>IFERROR(MROUND((BE78+(BE78*(IF(Grunnbeløpstabell!$G$1&lt;&gt;"Egendefinert årlig prisstigning",ATF!$S$13,VLOOKUP($BF$1,Grunnbeløpstabell!$A$2:$L$128,3,FALSE))/100)))/100,1)*100,0)</f>
        <v>3173500</v>
      </c>
      <c r="BG78" s="66">
        <f>IFERROR(MROUND((BF78+(BF78*(IF(Grunnbeløpstabell!$G$1&lt;&gt;"Egendefinert årlig prisstigning",ATF!$S$13,VLOOKUP($BG$1,Grunnbeløpstabell!$A$2:$L$128,3,FALSE))/100)))/100,1)*100,0)</f>
        <v>3274100</v>
      </c>
      <c r="BH78" s="66">
        <f>IFERROR(MROUND((BG78+(BG78*(IF(Grunnbeløpstabell!$G$1&lt;&gt;"Egendefinert årlig prisstigning",ATF!$S$13,VLOOKUP($BH$1,Grunnbeløpstabell!$A$2:$L$128,3,FALSE))/100)))/100,1)*100,0)</f>
        <v>3377900</v>
      </c>
      <c r="BI78" s="66">
        <f>IFERROR(MROUND((BH78+(BH78*(IF(Grunnbeløpstabell!$G$1&lt;&gt;"Egendefinert årlig prisstigning",ATF!$S$13,VLOOKUP($BI$1,Grunnbeløpstabell!$A$2:$L$128,3,FALSE))/100)))/100,1)*100,0)</f>
        <v>3485000</v>
      </c>
      <c r="BJ78" s="66">
        <f>IFERROR(MROUND((BI78+(BI78*(IF(Grunnbeløpstabell!$G$1&lt;&gt;"Egendefinert årlig prisstigning",ATF!$S$13,VLOOKUP($BJ$1,Grunnbeløpstabell!$A$2:$L$128,3,FALSE))/100)))/100,1)*100,0)</f>
        <v>3595500</v>
      </c>
      <c r="BK78" s="66">
        <f>IFERROR(MROUND((BJ78+(BJ78*(IF(Grunnbeløpstabell!$G$1&lt;&gt;"Egendefinert årlig prisstigning",ATF!$S$13,VLOOKUP($BK$1,Grunnbeløpstabell!$A$2:$L$128,3,FALSE))/100)))/100,1)*100,0)</f>
        <v>3709500</v>
      </c>
      <c r="BL78" s="66">
        <f>IFERROR(MROUND((BK78+(BK78*(IF(Grunnbeløpstabell!$G$1&lt;&gt;"Egendefinert årlig prisstigning",ATF!$S$13,VLOOKUP($BL$1,Grunnbeløpstabell!$A$2:$L$128,3,FALSE))/100)))/100,1)*100,0)</f>
        <v>3827100</v>
      </c>
      <c r="BM78" s="66">
        <f>IFERROR(MROUND((BL78+(BL78*(IF(Grunnbeløpstabell!$G$1&lt;&gt;"Egendefinert årlig prisstigning",ATF!$S$13,VLOOKUP($BM$1,Grunnbeløpstabell!$A$2:$L$128,3,FALSE))/100)))/100,1)*100,0)</f>
        <v>3948400</v>
      </c>
      <c r="BN78" s="66">
        <f>IFERROR(MROUND((BM78+(BM78*(IF(Grunnbeløpstabell!$G$1&lt;&gt;"Egendefinert årlig prisstigning",ATF!$S$13,VLOOKUP($BN$1,Grunnbeløpstabell!$A$2:$L$128,3,FALSE))/100)))/100,1)*100,0)</f>
        <v>4073600</v>
      </c>
      <c r="BO78" s="66">
        <f>IFERROR(MROUND((BN78+(BN78*(IF(Grunnbeløpstabell!$G$1&lt;&gt;"Egendefinert årlig prisstigning",ATF!$S$13,VLOOKUP($BO$1,Grunnbeløpstabell!$A$2:$L$128,3,FALSE))/100)))/100,1)*100,0)</f>
        <v>4202700</v>
      </c>
      <c r="BP78" s="66">
        <f>IFERROR(MROUND((BO78+(BO78*(IF(Grunnbeløpstabell!$G$1&lt;&gt;"Egendefinert årlig prisstigning",ATF!$S$13,VLOOKUP($BP$1,Grunnbeløpstabell!$A$2:$L$128,3,FALSE))/100)))/100,1)*100,0)</f>
        <v>4335900</v>
      </c>
      <c r="BQ78" s="66">
        <f>IFERROR(MROUND((BP78+(BP78*(IF(Grunnbeløpstabell!$G$1&lt;&gt;"Egendefinert årlig prisstigning",ATF!$S$13,VLOOKUP($BQ$1,Grunnbeløpstabell!$A$2:$L$128,3,FALSE))/100)))/100,1)*100,0)</f>
        <v>4473300</v>
      </c>
      <c r="BR78" s="66">
        <f>IFERROR(MROUND((BQ78+(BQ78*(IF(Grunnbeløpstabell!$G$1&lt;&gt;"Egendefinert årlig prisstigning",ATF!$S$13,VLOOKUP($BR$1,Grunnbeløpstabell!$A$2:$L$128,3,FALSE))/100)))/100,1)*100,0)</f>
        <v>4615100</v>
      </c>
      <c r="BS78" s="66">
        <f>IFERROR(MROUND((BR78+(BR78*(IF(Grunnbeløpstabell!$G$1&lt;&gt;"Egendefinert årlig prisstigning",ATF!$S$13,VLOOKUP($BS$1,Grunnbeløpstabell!$A$2:$L$128,3,FALSE))/100)))/100,1)*100,0)</f>
        <v>4761400</v>
      </c>
      <c r="BT78" s="66">
        <f>IFERROR(MROUND((BS78+(BS78*(IF(Grunnbeløpstabell!$G$1&lt;&gt;"Egendefinert årlig prisstigning",ATF!$S$13,VLOOKUP($BT$1,Grunnbeløpstabell!$A$2:$L$128,3,FALSE))/100)))/100,1)*100,0)</f>
        <v>4912300</v>
      </c>
      <c r="BU78" s="66">
        <f>IFERROR(MROUND((BT78+(BT78*(IF(Grunnbeløpstabell!$G$1&lt;&gt;"Egendefinert årlig prisstigning",ATF!$S$13,VLOOKUP($BU$1,Grunnbeløpstabell!$A$2:$L$128,3,FALSE))/100)))/100,1)*100,0)</f>
        <v>5068000</v>
      </c>
      <c r="BV78" s="66">
        <f>IFERROR(MROUND((BU78+(BU78*(IF(Grunnbeløpstabell!$G$1&lt;&gt;"Egendefinert årlig prisstigning",ATF!$S$13,VLOOKUP($BV$1,Grunnbeløpstabell!$A$2:$L$128,3,FALSE))/100)))/100,1)*100,0)</f>
        <v>5228700</v>
      </c>
      <c r="BW78" s="66">
        <f>IFERROR(MROUND((BV78+(BV78*(IF(Grunnbeløpstabell!$G$1&lt;&gt;"Egendefinert årlig prisstigning",ATF!$S$13,VLOOKUP($BW$1,Grunnbeløpstabell!$A$2:$L$128,3,FALSE))/100)))/100,1)*100,0)</f>
        <v>5394400</v>
      </c>
      <c r="BX78" s="66">
        <f>IFERROR(MROUND((BW78+(BW78*(IF(Grunnbeløpstabell!$G$1&lt;&gt;"Egendefinert årlig prisstigning",ATF!$S$13,VLOOKUP($BX$1,Grunnbeløpstabell!$A$2:$L$128,3,FALSE))/100)))/100,1)*100,0)</f>
        <v>5565400</v>
      </c>
      <c r="BY78" s="66">
        <f>IFERROR(MROUND((BX78+(BX78*(IF(Grunnbeløpstabell!$G$1&lt;&gt;"Egendefinert årlig prisstigning",ATF!$S$13,VLOOKUP($BY$1,Grunnbeløpstabell!$A$2:$L$128,3,FALSE))/100)))/100,1)*100,0)</f>
        <v>5741800</v>
      </c>
      <c r="BZ78" s="66">
        <f>IFERROR(MROUND((BY78+(BY78*(IF(Grunnbeløpstabell!$G$1&lt;&gt;"Egendefinert årlig prisstigning",ATF!$S$13,VLOOKUP($BZ$1,Grunnbeløpstabell!$A$2:$L$128,3,FALSE))/100)))/100,1)*100,0)</f>
        <v>5923800</v>
      </c>
      <c r="CA78" s="66">
        <f>IFERROR(MROUND((BZ78+(BZ78*(IF(Grunnbeløpstabell!$G$1&lt;&gt;"Egendefinert årlig prisstigning",ATF!$S$13,VLOOKUP($CA$1,Grunnbeløpstabell!$A$2:$L$128,3,FALSE))/100)))/100,1)*100,0)</f>
        <v>6111600</v>
      </c>
      <c r="CB78" s="66">
        <f>IFERROR(MROUND((CA78+(CA78*(IF(Grunnbeløpstabell!$G$1&lt;&gt;"Egendefinert årlig prisstigning",ATF!$S$13,VLOOKUP($CB$1,Grunnbeløpstabell!$A$2:$L$128,3,FALSE))/100)))/100,1)*100,0)</f>
        <v>6305300</v>
      </c>
      <c r="CC78" s="66">
        <f>IFERROR(MROUND((CB78+(CB78*(IF(Grunnbeløpstabell!$G$1&lt;&gt;"Egendefinert årlig prisstigning",ATF!$S$13,VLOOKUP($CC$1,Grunnbeløpstabell!$A$2:$L$128,3,FALSE))/100)))/100,1)*100,0)</f>
        <v>6505200</v>
      </c>
      <c r="CD78" s="66">
        <f>IFERROR(MROUND((CC78+(CC78*(IF(Grunnbeløpstabell!$G$1&lt;&gt;"Egendefinert årlig prisstigning",ATF!$S$13,VLOOKUP($CD$1,Grunnbeløpstabell!$A$2:$L$128,3,FALSE))/100)))/100,1)*100,0)</f>
        <v>6711400</v>
      </c>
      <c r="CE78" s="66">
        <f>IFERROR(MROUND((CD78+(CD78*(IF(Grunnbeløpstabell!$G$1&lt;&gt;"Egendefinert årlig prisstigning",ATF!$S$13,VLOOKUP($CE$1,Grunnbeløpstabell!$A$2:$L$128,3,FALSE))/100)))/100,1)*100,0)</f>
        <v>6924200</v>
      </c>
      <c r="CF78" s="66">
        <f>IFERROR(MROUND((CE78+(CE78*(IF(Grunnbeløpstabell!$G$1&lt;&gt;"Egendefinert årlig prisstigning",ATF!$S$13,VLOOKUP($CF$1,Grunnbeløpstabell!$A$2:$L$128,3,FALSE))/100)))/100,1)*100,0)</f>
        <v>7143700</v>
      </c>
      <c r="CG78" s="66">
        <f>IFERROR(MROUND((CF78+(CF78*(IF(Grunnbeløpstabell!$G$1&lt;&gt;"Egendefinert årlig prisstigning",ATF!$S$13,VLOOKUP($CG$1,Grunnbeløpstabell!$A$2:$L$128,3,FALSE))/100)))/100,1)*100,0)</f>
        <v>7370200</v>
      </c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</row>
    <row r="79" spans="1:147">
      <c r="A79" s="159">
        <v>96</v>
      </c>
      <c r="B79" s="161" t="s">
        <v>237</v>
      </c>
      <c r="C79" s="161" t="s">
        <v>237</v>
      </c>
      <c r="D79" s="161" t="s">
        <v>237</v>
      </c>
      <c r="E79" s="161" t="s">
        <v>237</v>
      </c>
      <c r="F79" s="161" t="s">
        <v>237</v>
      </c>
      <c r="G79" s="161" t="s">
        <v>237</v>
      </c>
      <c r="H79" s="161" t="s">
        <v>237</v>
      </c>
      <c r="I79" s="161" t="s">
        <v>237</v>
      </c>
      <c r="J79" s="161" t="s">
        <v>237</v>
      </c>
      <c r="K79" s="161" t="s">
        <v>237</v>
      </c>
      <c r="L79" s="161" t="s">
        <v>237</v>
      </c>
      <c r="M79" s="161" t="s">
        <v>237</v>
      </c>
      <c r="N79" s="161" t="s">
        <v>237</v>
      </c>
      <c r="O79" s="215">
        <v>1066400</v>
      </c>
      <c r="P79" s="160">
        <v>1084700</v>
      </c>
      <c r="Q79" s="215">
        <v>1114000</v>
      </c>
      <c r="R79" s="160">
        <v>1125900</v>
      </c>
      <c r="S79" s="215">
        <v>1148200</v>
      </c>
      <c r="T79" s="160">
        <v>1150400</v>
      </c>
      <c r="U79" s="215">
        <v>1163600</v>
      </c>
      <c r="V79" s="160">
        <v>1167400</v>
      </c>
      <c r="W79" s="215">
        <v>1182000</v>
      </c>
      <c r="X79" s="160">
        <v>1198000</v>
      </c>
      <c r="Y79" s="215">
        <v>1203300</v>
      </c>
      <c r="Z79" s="160">
        <v>1215600</v>
      </c>
      <c r="AA79" s="215">
        <v>1236300</v>
      </c>
      <c r="AB79" s="160">
        <v>1267300</v>
      </c>
      <c r="AC79" s="66">
        <f>IFERROR(MROUND((AB79+(AB79*(IF(Grunnbeløpstabell!$G$1&lt;&gt;"Egendefinert årlig prisstigning",ATF!$S$13,VLOOKUP($AC$1,Grunnbeløpstabell!$A$2:$L$128,3,FALSE))/100)))/100,1)*100,0)</f>
        <v>1307500</v>
      </c>
      <c r="AD79" s="66">
        <f>IFERROR(MROUND((AC79+(AC79*(IF(Grunnbeløpstabell!$G$1&lt;&gt;"Egendefinert årlig prisstigning",ATF!$S$13,VLOOKUP($AD$1,Grunnbeløpstabell!$A$2:$L$128,3,FALSE))/100)))/100,1)*100,0)</f>
        <v>1348900</v>
      </c>
      <c r="AE79" s="66">
        <f>IFERROR(MROUND((AD79+(AD79*(IF(Grunnbeløpstabell!$G$1&lt;&gt;"Egendefinert årlig prisstigning",ATF!$S$13,VLOOKUP($AE$1,Grunnbeløpstabell!$A$2:$L$128,3,FALSE))/100)))/100,1)*100,0)</f>
        <v>1391700</v>
      </c>
      <c r="AF79" s="66">
        <f>IFERROR(MROUND((AE79+(AE79*(IF(Grunnbeløpstabell!$G$1&lt;&gt;"Egendefinert årlig prisstigning",ATF!$S$13,VLOOKUP($AF$1,Grunnbeløpstabell!$A$2:$L$128,3,FALSE))/100)))/100,1)*100,0)</f>
        <v>1435800</v>
      </c>
      <c r="AG79" s="66">
        <f>IFERROR(MROUND((AF79+(AF79*(IF(Grunnbeløpstabell!$G$1&lt;&gt;"Egendefinert årlig prisstigning",ATF!$S$13,VLOOKUP($AG$1,Grunnbeløpstabell!$A$2:$L$128,3,FALSE))/100)))/100,1)*100,0)</f>
        <v>1481300</v>
      </c>
      <c r="AH79" s="66">
        <f>IFERROR(MROUND((AG79+(AG79*(IF(Grunnbeløpstabell!$G$1&lt;&gt;"Egendefinert årlig prisstigning",ATF!$S$13,VLOOKUP($AH$1,Grunnbeløpstabell!$A$2:$L$128,3,FALSE))/100)))/100,1)*100,0)</f>
        <v>1528300</v>
      </c>
      <c r="AI79" s="66">
        <f>IFERROR(MROUND((AH79+(AH79*(IF(Grunnbeløpstabell!$G$1&lt;&gt;"Egendefinert årlig prisstigning",ATF!$S$13,VLOOKUP($AI$1,Grunnbeløpstabell!$A$2:$L$128,3,FALSE))/100)))/100,1)*100,0)</f>
        <v>1576700</v>
      </c>
      <c r="AJ79" s="66">
        <f>IFERROR(MROUND((AI79+(AI79*(IF(Grunnbeløpstabell!$G$1&lt;&gt;"Egendefinert årlig prisstigning",ATF!$S$13,VLOOKUP($AJ$1,Grunnbeløpstabell!$A$2:$L$128,3,FALSE))/100)))/100,1)*100,0)</f>
        <v>1626700</v>
      </c>
      <c r="AK79" s="66">
        <f>IFERROR(MROUND((AJ79+(AJ79*(IF(Grunnbeløpstabell!$G$1&lt;&gt;"Egendefinert årlig prisstigning",ATF!$S$13,VLOOKUP($AK$1,Grunnbeløpstabell!$A$2:$L$128,3,FALSE))/100)))/100,1)*100,0)</f>
        <v>1678300</v>
      </c>
      <c r="AL79" s="66">
        <f>IFERROR(MROUND((AK79+(AK79*(IF(Grunnbeløpstabell!$G$1&lt;&gt;"Egendefinert årlig prisstigning",ATF!$S$13,VLOOKUP($AL$1,Grunnbeløpstabell!$A$2:$L$128,3,FALSE))/100)))/100,1)*100,0)</f>
        <v>1731500</v>
      </c>
      <c r="AM79" s="66">
        <f>IFERROR(MROUND((AL79+(AL79*(IF(Grunnbeløpstabell!$G$1&lt;&gt;"Egendefinert årlig prisstigning",ATF!$S$13,VLOOKUP($AM$1,Grunnbeløpstabell!$A$2:$L$128,3,FALSE))/100)))/100,1)*100,0)</f>
        <v>1786400</v>
      </c>
      <c r="AN79" s="66">
        <f>IFERROR(MROUND((AM79+(AM79*(IF(Grunnbeløpstabell!$G$1&lt;&gt;"Egendefinert årlig prisstigning",ATF!$S$13,VLOOKUP($AN$1,Grunnbeløpstabell!$A$2:$L$128,3,FALSE))/100)))/100,1)*100,0)</f>
        <v>1843000</v>
      </c>
      <c r="AO79" s="66">
        <f>IFERROR(MROUND((AN79+(AN79*(IF(Grunnbeløpstabell!$G$1&lt;&gt;"Egendefinert årlig prisstigning",ATF!$S$13,VLOOKUP($AO$1,Grunnbeløpstabell!$A$2:$L$128,3,FALSE))/100)))/100,1)*100,0)</f>
        <v>1901400</v>
      </c>
      <c r="AP79" s="66">
        <f>IFERROR(MROUND((AO79+(AO79*(IF(Grunnbeløpstabell!$G$1&lt;&gt;"Egendefinert årlig prisstigning",ATF!$S$13,VLOOKUP($AP$1,Grunnbeløpstabell!$A$2:$L$128,3,FALSE))/100)))/100,1)*100,0)</f>
        <v>1961700</v>
      </c>
      <c r="AQ79" s="66">
        <f>IFERROR(MROUND((AP79+(AP79*(IF(Grunnbeløpstabell!$G$1&lt;&gt;"Egendefinert årlig prisstigning",ATF!$S$13,VLOOKUP($AQ$1,Grunnbeløpstabell!$A$2:$L$128,3,FALSE))/100)))/100,1)*100,0)</f>
        <v>2023900</v>
      </c>
      <c r="AR79" s="66">
        <f>IFERROR(MROUND((AQ79+(AQ79*(IF(Grunnbeløpstabell!$G$1&lt;&gt;"Egendefinert årlig prisstigning",ATF!$S$13,VLOOKUP($AR$1,Grunnbeløpstabell!$A$2:$L$128,3,FALSE))/100)))/100,1)*100,0)</f>
        <v>2088100</v>
      </c>
      <c r="AS79" s="66">
        <f>IFERROR(MROUND((AR79+(AR79*(IF(Grunnbeløpstabell!$G$1&lt;&gt;"Egendefinert årlig prisstigning",ATF!$S$13,VLOOKUP($AS$1,Grunnbeløpstabell!$A$2:$L$128,3,FALSE))/100)))/100,1)*100,0)</f>
        <v>2154300</v>
      </c>
      <c r="AT79" s="66">
        <f>IFERROR(MROUND((AS79+(AS79*(IF(Grunnbeløpstabell!$G$1&lt;&gt;"Egendefinert årlig prisstigning",ATF!$S$13,VLOOKUP($AT$1,Grunnbeløpstabell!$A$2:$L$128,3,FALSE))/100)))/100,1)*100,0)</f>
        <v>2222600</v>
      </c>
      <c r="AU79" s="66">
        <f>IFERROR(MROUND((AT79+(AT79*(IF(Grunnbeløpstabell!$G$1&lt;&gt;"Egendefinert årlig prisstigning",ATF!$S$13,VLOOKUP($AU$1,Grunnbeløpstabell!$A$2:$L$128,3,FALSE))/100)))/100,1)*100,0)</f>
        <v>2293100</v>
      </c>
      <c r="AV79" s="66">
        <f>IFERROR(MROUND((AU79+(AU79*(IF(Grunnbeløpstabell!$G$1&lt;&gt;"Egendefinert årlig prisstigning",ATF!$S$13,VLOOKUP($AV$1,Grunnbeløpstabell!$A$2:$L$128,3,FALSE))/100)))/100,1)*100,0)</f>
        <v>2365800</v>
      </c>
      <c r="AW79" s="66">
        <f>IFERROR(MROUND((AV79+(AV79*(IF(Grunnbeløpstabell!$G$1&lt;&gt;"Egendefinert årlig prisstigning",ATF!$S$13,VLOOKUP($AW$1,Grunnbeløpstabell!$A$2:$L$128,3,FALSE))/100)))/100,1)*100,0)</f>
        <v>2440800</v>
      </c>
      <c r="AX79" s="66">
        <f>IFERROR(MROUND((AW79+(AW79*(IF(Grunnbeløpstabell!$G$1&lt;&gt;"Egendefinert årlig prisstigning",ATF!$S$13,VLOOKUP($AX$1,Grunnbeløpstabell!$A$2:$L$128,3,FALSE))/100)))/100,1)*100,0)</f>
        <v>2518200</v>
      </c>
      <c r="AY79" s="66">
        <f>IFERROR(MROUND((AX79+(AX79*(IF(Grunnbeløpstabell!$G$1&lt;&gt;"Egendefinert årlig prisstigning",ATF!$S$13,VLOOKUP($AY$1,Grunnbeløpstabell!$A$2:$L$128,3,FALSE))/100)))/100,1)*100,0)</f>
        <v>2598000</v>
      </c>
      <c r="AZ79" s="66">
        <f>IFERROR(MROUND((AY79+(AY79*(IF(Grunnbeløpstabell!$G$1&lt;&gt;"Egendefinert årlig prisstigning",ATF!$S$13,VLOOKUP($AZ$1,Grunnbeløpstabell!$A$2:$L$128,3,FALSE))/100)))/100,1)*100,0)</f>
        <v>2680400</v>
      </c>
      <c r="BA79" s="66">
        <f>IFERROR(MROUND((AZ79+(AZ79*(IF(Grunnbeløpstabell!$G$1&lt;&gt;"Egendefinert årlig prisstigning",ATF!$S$13,VLOOKUP($BA$1,Grunnbeløpstabell!$A$2:$L$128,3,FALSE))/100)))/100,1)*100,0)</f>
        <v>2765400</v>
      </c>
      <c r="BB79" s="66">
        <f>IFERROR(MROUND((BA79+(BA79*(IF(Grunnbeløpstabell!$G$1&lt;&gt;"Egendefinert årlig prisstigning",ATF!$S$13,VLOOKUP($BB$1,Grunnbeløpstabell!$A$2:$L$128,3,FALSE))/100)))/100,1)*100,0)</f>
        <v>2853100</v>
      </c>
      <c r="BC79" s="66">
        <f>IFERROR(MROUND((BB79+(BB79*(IF(Grunnbeløpstabell!$G$1&lt;&gt;"Egendefinert årlig prisstigning",ATF!$S$13,VLOOKUP($BC$1,Grunnbeløpstabell!$A$2:$L$128,3,FALSE))/100)))/100,1)*100,0)</f>
        <v>2943500</v>
      </c>
      <c r="BD79" s="66">
        <f>IFERROR(MROUND((BC79+(BC79*(IF(Grunnbeløpstabell!$G$1&lt;&gt;"Egendefinert årlig prisstigning",ATF!$S$13,VLOOKUP($BD$1,Grunnbeløpstabell!$A$2:$L$128,3,FALSE))/100)))/100,1)*100,0)</f>
        <v>3036800</v>
      </c>
      <c r="BE79" s="66">
        <f>IFERROR(MROUND((BD79+(BD79*(IF(Grunnbeløpstabell!$G$1&lt;&gt;"Egendefinert årlig prisstigning",ATF!$S$13,VLOOKUP($BE$1,Grunnbeløpstabell!$A$2:$L$128,3,FALSE))/100)))/100,1)*100,0)</f>
        <v>3133100</v>
      </c>
      <c r="BF79" s="66">
        <f>IFERROR(MROUND((BE79+(BE79*(IF(Grunnbeløpstabell!$G$1&lt;&gt;"Egendefinert årlig prisstigning",ATF!$S$13,VLOOKUP($BF$1,Grunnbeløpstabell!$A$2:$L$128,3,FALSE))/100)))/100,1)*100,0)</f>
        <v>3232400</v>
      </c>
      <c r="BG79" s="66">
        <f>IFERROR(MROUND((BF79+(BF79*(IF(Grunnbeløpstabell!$G$1&lt;&gt;"Egendefinert årlig prisstigning",ATF!$S$13,VLOOKUP($BG$1,Grunnbeløpstabell!$A$2:$L$128,3,FALSE))/100)))/100,1)*100,0)</f>
        <v>3334900</v>
      </c>
      <c r="BH79" s="66">
        <f>IFERROR(MROUND((BG79+(BG79*(IF(Grunnbeløpstabell!$G$1&lt;&gt;"Egendefinert årlig prisstigning",ATF!$S$13,VLOOKUP($BH$1,Grunnbeløpstabell!$A$2:$L$128,3,FALSE))/100)))/100,1)*100,0)</f>
        <v>3440600</v>
      </c>
      <c r="BI79" s="66">
        <f>IFERROR(MROUND((BH79+(BH79*(IF(Grunnbeløpstabell!$G$1&lt;&gt;"Egendefinert årlig prisstigning",ATF!$S$13,VLOOKUP($BI$1,Grunnbeløpstabell!$A$2:$L$128,3,FALSE))/100)))/100,1)*100,0)</f>
        <v>3549700</v>
      </c>
      <c r="BJ79" s="66">
        <f>IFERROR(MROUND((BI79+(BI79*(IF(Grunnbeløpstabell!$G$1&lt;&gt;"Egendefinert årlig prisstigning",ATF!$S$13,VLOOKUP($BJ$1,Grunnbeløpstabell!$A$2:$L$128,3,FALSE))/100)))/100,1)*100,0)</f>
        <v>3662200</v>
      </c>
      <c r="BK79" s="66">
        <f>IFERROR(MROUND((BJ79+(BJ79*(IF(Grunnbeløpstabell!$G$1&lt;&gt;"Egendefinert årlig prisstigning",ATF!$S$13,VLOOKUP($BK$1,Grunnbeløpstabell!$A$2:$L$128,3,FALSE))/100)))/100,1)*100,0)</f>
        <v>3778300</v>
      </c>
      <c r="BL79" s="66">
        <f>IFERROR(MROUND((BK79+(BK79*(IF(Grunnbeløpstabell!$G$1&lt;&gt;"Egendefinert årlig prisstigning",ATF!$S$13,VLOOKUP($BL$1,Grunnbeløpstabell!$A$2:$L$128,3,FALSE))/100)))/100,1)*100,0)</f>
        <v>3898100</v>
      </c>
      <c r="BM79" s="66">
        <f>IFERROR(MROUND((BL79+(BL79*(IF(Grunnbeløpstabell!$G$1&lt;&gt;"Egendefinert årlig prisstigning",ATF!$S$13,VLOOKUP($BM$1,Grunnbeløpstabell!$A$2:$L$128,3,FALSE))/100)))/100,1)*100,0)</f>
        <v>4021700</v>
      </c>
      <c r="BN79" s="66">
        <f>IFERROR(MROUND((BM79+(BM79*(IF(Grunnbeløpstabell!$G$1&lt;&gt;"Egendefinert årlig prisstigning",ATF!$S$13,VLOOKUP($BN$1,Grunnbeløpstabell!$A$2:$L$128,3,FALSE))/100)))/100,1)*100,0)</f>
        <v>4149200</v>
      </c>
      <c r="BO79" s="66">
        <f>IFERROR(MROUND((BN79+(BN79*(IF(Grunnbeløpstabell!$G$1&lt;&gt;"Egendefinert årlig prisstigning",ATF!$S$13,VLOOKUP($BO$1,Grunnbeløpstabell!$A$2:$L$128,3,FALSE))/100)))/100,1)*100,0)</f>
        <v>4280700</v>
      </c>
      <c r="BP79" s="66">
        <f>IFERROR(MROUND((BO79+(BO79*(IF(Grunnbeløpstabell!$G$1&lt;&gt;"Egendefinert årlig prisstigning",ATF!$S$13,VLOOKUP($BP$1,Grunnbeløpstabell!$A$2:$L$128,3,FALSE))/100)))/100,1)*100,0)</f>
        <v>4416400</v>
      </c>
      <c r="BQ79" s="66">
        <f>IFERROR(MROUND((BP79+(BP79*(IF(Grunnbeløpstabell!$G$1&lt;&gt;"Egendefinert årlig prisstigning",ATF!$S$13,VLOOKUP($BQ$1,Grunnbeløpstabell!$A$2:$L$128,3,FALSE))/100)))/100,1)*100,0)</f>
        <v>4556400</v>
      </c>
      <c r="BR79" s="66">
        <f>IFERROR(MROUND((BQ79+(BQ79*(IF(Grunnbeløpstabell!$G$1&lt;&gt;"Egendefinert årlig prisstigning",ATF!$S$13,VLOOKUP($BR$1,Grunnbeløpstabell!$A$2:$L$128,3,FALSE))/100)))/100,1)*100,0)</f>
        <v>4700800</v>
      </c>
      <c r="BS79" s="66">
        <f>IFERROR(MROUND((BR79+(BR79*(IF(Grunnbeløpstabell!$G$1&lt;&gt;"Egendefinert årlig prisstigning",ATF!$S$13,VLOOKUP($BS$1,Grunnbeløpstabell!$A$2:$L$128,3,FALSE))/100)))/100,1)*100,0)</f>
        <v>4849800</v>
      </c>
      <c r="BT79" s="66">
        <f>IFERROR(MROUND((BS79+(BS79*(IF(Grunnbeløpstabell!$G$1&lt;&gt;"Egendefinert årlig prisstigning",ATF!$S$13,VLOOKUP($BT$1,Grunnbeløpstabell!$A$2:$L$128,3,FALSE))/100)))/100,1)*100,0)</f>
        <v>5003500</v>
      </c>
      <c r="BU79" s="66">
        <f>IFERROR(MROUND((BT79+(BT79*(IF(Grunnbeløpstabell!$G$1&lt;&gt;"Egendefinert årlig prisstigning",ATF!$S$13,VLOOKUP($BU$1,Grunnbeløpstabell!$A$2:$L$128,3,FALSE))/100)))/100,1)*100,0)</f>
        <v>5162100</v>
      </c>
      <c r="BV79" s="66">
        <f>IFERROR(MROUND((BU79+(BU79*(IF(Grunnbeløpstabell!$G$1&lt;&gt;"Egendefinert årlig prisstigning",ATF!$S$13,VLOOKUP($BV$1,Grunnbeløpstabell!$A$2:$L$128,3,FALSE))/100)))/100,1)*100,0)</f>
        <v>5325700</v>
      </c>
      <c r="BW79" s="66">
        <f>IFERROR(MROUND((BV79+(BV79*(IF(Grunnbeløpstabell!$G$1&lt;&gt;"Egendefinert årlig prisstigning",ATF!$S$13,VLOOKUP($BW$1,Grunnbeløpstabell!$A$2:$L$128,3,FALSE))/100)))/100,1)*100,0)</f>
        <v>5494500</v>
      </c>
      <c r="BX79" s="66">
        <f>IFERROR(MROUND((BW79+(BW79*(IF(Grunnbeløpstabell!$G$1&lt;&gt;"Egendefinert årlig prisstigning",ATF!$S$13,VLOOKUP($BX$1,Grunnbeløpstabell!$A$2:$L$128,3,FALSE))/100)))/100,1)*100,0)</f>
        <v>5668700</v>
      </c>
      <c r="BY79" s="66">
        <f>IFERROR(MROUND((BX79+(BX79*(IF(Grunnbeløpstabell!$G$1&lt;&gt;"Egendefinert årlig prisstigning",ATF!$S$13,VLOOKUP($BY$1,Grunnbeløpstabell!$A$2:$L$128,3,FALSE))/100)))/100,1)*100,0)</f>
        <v>5848400</v>
      </c>
      <c r="BZ79" s="66">
        <f>IFERROR(MROUND((BY79+(BY79*(IF(Grunnbeløpstabell!$G$1&lt;&gt;"Egendefinert årlig prisstigning",ATF!$S$13,VLOOKUP($BZ$1,Grunnbeløpstabell!$A$2:$L$128,3,FALSE))/100)))/100,1)*100,0)</f>
        <v>6033800</v>
      </c>
      <c r="CA79" s="66">
        <f>IFERROR(MROUND((BZ79+(BZ79*(IF(Grunnbeløpstabell!$G$1&lt;&gt;"Egendefinert årlig prisstigning",ATF!$S$13,VLOOKUP($CA$1,Grunnbeløpstabell!$A$2:$L$128,3,FALSE))/100)))/100,1)*100,0)</f>
        <v>6225100</v>
      </c>
      <c r="CB79" s="66">
        <f>IFERROR(MROUND((CA79+(CA79*(IF(Grunnbeløpstabell!$G$1&lt;&gt;"Egendefinert årlig prisstigning",ATF!$S$13,VLOOKUP($CB$1,Grunnbeløpstabell!$A$2:$L$128,3,FALSE))/100)))/100,1)*100,0)</f>
        <v>6422400</v>
      </c>
      <c r="CC79" s="66">
        <f>IFERROR(MROUND((CB79+(CB79*(IF(Grunnbeløpstabell!$G$1&lt;&gt;"Egendefinert årlig prisstigning",ATF!$S$13,VLOOKUP($CC$1,Grunnbeløpstabell!$A$2:$L$128,3,FALSE))/100)))/100,1)*100,0)</f>
        <v>6626000</v>
      </c>
      <c r="CD79" s="66">
        <f>IFERROR(MROUND((CC79+(CC79*(IF(Grunnbeløpstabell!$G$1&lt;&gt;"Egendefinert årlig prisstigning",ATF!$S$13,VLOOKUP($CD$1,Grunnbeløpstabell!$A$2:$L$128,3,FALSE))/100)))/100,1)*100,0)</f>
        <v>6836000</v>
      </c>
      <c r="CE79" s="66">
        <f>IFERROR(MROUND((CD79+(CD79*(IF(Grunnbeløpstabell!$G$1&lt;&gt;"Egendefinert årlig prisstigning",ATF!$S$13,VLOOKUP($CE$1,Grunnbeløpstabell!$A$2:$L$128,3,FALSE))/100)))/100,1)*100,0)</f>
        <v>7052700</v>
      </c>
      <c r="CF79" s="66">
        <f>IFERROR(MROUND((CE79+(CE79*(IF(Grunnbeløpstabell!$G$1&lt;&gt;"Egendefinert årlig prisstigning",ATF!$S$13,VLOOKUP($CF$1,Grunnbeløpstabell!$A$2:$L$128,3,FALSE))/100)))/100,1)*100,0)</f>
        <v>7276300</v>
      </c>
      <c r="CG79" s="66">
        <f>IFERROR(MROUND((CF79+(CF79*(IF(Grunnbeløpstabell!$G$1&lt;&gt;"Egendefinert årlig prisstigning",ATF!$S$13,VLOOKUP($CG$1,Grunnbeløpstabell!$A$2:$L$128,3,FALSE))/100)))/100,1)*100,0)</f>
        <v>7507000</v>
      </c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</row>
    <row r="80" spans="1:147">
      <c r="A80" s="159">
        <v>97</v>
      </c>
      <c r="B80" s="161" t="s">
        <v>237</v>
      </c>
      <c r="C80" s="161" t="s">
        <v>237</v>
      </c>
      <c r="D80" s="161" t="s">
        <v>237</v>
      </c>
      <c r="E80" s="161" t="s">
        <v>237</v>
      </c>
      <c r="F80" s="161" t="s">
        <v>237</v>
      </c>
      <c r="G80" s="161" t="s">
        <v>237</v>
      </c>
      <c r="H80" s="161" t="s">
        <v>237</v>
      </c>
      <c r="I80" s="161" t="s">
        <v>237</v>
      </c>
      <c r="J80" s="161" t="s">
        <v>237</v>
      </c>
      <c r="K80" s="161" t="s">
        <v>237</v>
      </c>
      <c r="L80" s="161" t="s">
        <v>237</v>
      </c>
      <c r="M80" s="161" t="s">
        <v>237</v>
      </c>
      <c r="N80" s="161" t="s">
        <v>237</v>
      </c>
      <c r="O80" s="215">
        <v>1086400</v>
      </c>
      <c r="P80" s="160">
        <v>1105100</v>
      </c>
      <c r="Q80" s="215">
        <v>1134900</v>
      </c>
      <c r="R80" s="160">
        <v>1147000</v>
      </c>
      <c r="S80" s="215">
        <v>1169700</v>
      </c>
      <c r="T80" s="160">
        <v>1171900</v>
      </c>
      <c r="U80" s="215">
        <v>1185400</v>
      </c>
      <c r="V80" s="160">
        <v>1189300</v>
      </c>
      <c r="W80" s="215">
        <v>1204200</v>
      </c>
      <c r="X80" s="160">
        <v>1220500</v>
      </c>
      <c r="Y80" s="215">
        <v>1225900</v>
      </c>
      <c r="Z80" s="160">
        <v>1238400</v>
      </c>
      <c r="AA80" s="215">
        <v>1259500</v>
      </c>
      <c r="AB80" s="160">
        <v>1290500</v>
      </c>
      <c r="AC80" s="66">
        <f>IFERROR(MROUND((AB80+(AB80*(IF(Grunnbeløpstabell!$G$1&lt;&gt;"Egendefinert årlig prisstigning",ATF!$S$13,VLOOKUP($AC$1,Grunnbeløpstabell!$A$2:$L$128,3,FALSE))/100)))/100,1)*100,0)</f>
        <v>1331400</v>
      </c>
      <c r="AD80" s="66">
        <f>IFERROR(MROUND((AC80+(AC80*(IF(Grunnbeløpstabell!$G$1&lt;&gt;"Egendefinert årlig prisstigning",ATF!$S$13,VLOOKUP($AD$1,Grunnbeløpstabell!$A$2:$L$128,3,FALSE))/100)))/100,1)*100,0)</f>
        <v>1373600</v>
      </c>
      <c r="AE80" s="66">
        <f>IFERROR(MROUND((AD80+(AD80*(IF(Grunnbeløpstabell!$G$1&lt;&gt;"Egendefinert årlig prisstigning",ATF!$S$13,VLOOKUP($AE$1,Grunnbeløpstabell!$A$2:$L$128,3,FALSE))/100)))/100,1)*100,0)</f>
        <v>1417100</v>
      </c>
      <c r="AF80" s="66">
        <f>IFERROR(MROUND((AE80+(AE80*(IF(Grunnbeløpstabell!$G$1&lt;&gt;"Egendefinert årlig prisstigning",ATF!$S$13,VLOOKUP($AF$1,Grunnbeløpstabell!$A$2:$L$128,3,FALSE))/100)))/100,1)*100,0)</f>
        <v>1462000</v>
      </c>
      <c r="AG80" s="66">
        <f>IFERROR(MROUND((AF80+(AF80*(IF(Grunnbeløpstabell!$G$1&lt;&gt;"Egendefinert årlig prisstigning",ATF!$S$13,VLOOKUP($AG$1,Grunnbeløpstabell!$A$2:$L$128,3,FALSE))/100)))/100,1)*100,0)</f>
        <v>1508300</v>
      </c>
      <c r="AH80" s="66">
        <f>IFERROR(MROUND((AG80+(AG80*(IF(Grunnbeløpstabell!$G$1&lt;&gt;"Egendefinert årlig prisstigning",ATF!$S$13,VLOOKUP($AH$1,Grunnbeløpstabell!$A$2:$L$128,3,FALSE))/100)))/100,1)*100,0)</f>
        <v>1556100</v>
      </c>
      <c r="AI80" s="66">
        <f>IFERROR(MROUND((AH80+(AH80*(IF(Grunnbeløpstabell!$G$1&lt;&gt;"Egendefinert årlig prisstigning",ATF!$S$13,VLOOKUP($AI$1,Grunnbeløpstabell!$A$2:$L$128,3,FALSE))/100)))/100,1)*100,0)</f>
        <v>1605400</v>
      </c>
      <c r="AJ80" s="66">
        <f>IFERROR(MROUND((AI80+(AI80*(IF(Grunnbeløpstabell!$G$1&lt;&gt;"Egendefinert årlig prisstigning",ATF!$S$13,VLOOKUP($AJ$1,Grunnbeløpstabell!$A$2:$L$128,3,FALSE))/100)))/100,1)*100,0)</f>
        <v>1656300</v>
      </c>
      <c r="AK80" s="66">
        <f>IFERROR(MROUND((AJ80+(AJ80*(IF(Grunnbeløpstabell!$G$1&lt;&gt;"Egendefinert årlig prisstigning",ATF!$S$13,VLOOKUP($AK$1,Grunnbeløpstabell!$A$2:$L$128,3,FALSE))/100)))/100,1)*100,0)</f>
        <v>1708800</v>
      </c>
      <c r="AL80" s="66">
        <f>IFERROR(MROUND((AK80+(AK80*(IF(Grunnbeløpstabell!$G$1&lt;&gt;"Egendefinert årlig prisstigning",ATF!$S$13,VLOOKUP($AL$1,Grunnbeløpstabell!$A$2:$L$128,3,FALSE))/100)))/100,1)*100,0)</f>
        <v>1763000</v>
      </c>
      <c r="AM80" s="66">
        <f>IFERROR(MROUND((AL80+(AL80*(IF(Grunnbeløpstabell!$G$1&lt;&gt;"Egendefinert årlig prisstigning",ATF!$S$13,VLOOKUP($AM$1,Grunnbeløpstabell!$A$2:$L$128,3,FALSE))/100)))/100,1)*100,0)</f>
        <v>1818900</v>
      </c>
      <c r="AN80" s="66">
        <f>IFERROR(MROUND((AM80+(AM80*(IF(Grunnbeløpstabell!$G$1&lt;&gt;"Egendefinert årlig prisstigning",ATF!$S$13,VLOOKUP($AN$1,Grunnbeløpstabell!$A$2:$L$128,3,FALSE))/100)))/100,1)*100,0)</f>
        <v>1876600</v>
      </c>
      <c r="AO80" s="66">
        <f>IFERROR(MROUND((AN80+(AN80*(IF(Grunnbeløpstabell!$G$1&lt;&gt;"Egendefinert årlig prisstigning",ATF!$S$13,VLOOKUP($AO$1,Grunnbeløpstabell!$A$2:$L$128,3,FALSE))/100)))/100,1)*100,0)</f>
        <v>1936100</v>
      </c>
      <c r="AP80" s="66">
        <f>IFERROR(MROUND((AO80+(AO80*(IF(Grunnbeløpstabell!$G$1&lt;&gt;"Egendefinert årlig prisstigning",ATF!$S$13,VLOOKUP($AP$1,Grunnbeløpstabell!$A$2:$L$128,3,FALSE))/100)))/100,1)*100,0)</f>
        <v>1997500</v>
      </c>
      <c r="AQ80" s="66">
        <f>IFERROR(MROUND((AP80+(AP80*(IF(Grunnbeløpstabell!$G$1&lt;&gt;"Egendefinert årlig prisstigning",ATF!$S$13,VLOOKUP($AQ$1,Grunnbeløpstabell!$A$2:$L$128,3,FALSE))/100)))/100,1)*100,0)</f>
        <v>2060800</v>
      </c>
      <c r="AR80" s="66">
        <f>IFERROR(MROUND((AQ80+(AQ80*(IF(Grunnbeløpstabell!$G$1&lt;&gt;"Egendefinert årlig prisstigning",ATF!$S$13,VLOOKUP($AR$1,Grunnbeløpstabell!$A$2:$L$128,3,FALSE))/100)))/100,1)*100,0)</f>
        <v>2126100</v>
      </c>
      <c r="AS80" s="66">
        <f>IFERROR(MROUND((AR80+(AR80*(IF(Grunnbeløpstabell!$G$1&lt;&gt;"Egendefinert årlig prisstigning",ATF!$S$13,VLOOKUP($AS$1,Grunnbeløpstabell!$A$2:$L$128,3,FALSE))/100)))/100,1)*100,0)</f>
        <v>2193500</v>
      </c>
      <c r="AT80" s="66">
        <f>IFERROR(MROUND((AS80+(AS80*(IF(Grunnbeløpstabell!$G$1&lt;&gt;"Egendefinert årlig prisstigning",ATF!$S$13,VLOOKUP($AT$1,Grunnbeløpstabell!$A$2:$L$128,3,FALSE))/100)))/100,1)*100,0)</f>
        <v>2263000</v>
      </c>
      <c r="AU80" s="66">
        <f>IFERROR(MROUND((AT80+(AT80*(IF(Grunnbeløpstabell!$G$1&lt;&gt;"Egendefinert årlig prisstigning",ATF!$S$13,VLOOKUP($AU$1,Grunnbeløpstabell!$A$2:$L$128,3,FALSE))/100)))/100,1)*100,0)</f>
        <v>2334700</v>
      </c>
      <c r="AV80" s="66">
        <f>IFERROR(MROUND((AU80+(AU80*(IF(Grunnbeløpstabell!$G$1&lt;&gt;"Egendefinert årlig prisstigning",ATF!$S$13,VLOOKUP($AV$1,Grunnbeløpstabell!$A$2:$L$128,3,FALSE))/100)))/100,1)*100,0)</f>
        <v>2408700</v>
      </c>
      <c r="AW80" s="66">
        <f>IFERROR(MROUND((AV80+(AV80*(IF(Grunnbeløpstabell!$G$1&lt;&gt;"Egendefinert årlig prisstigning",ATF!$S$13,VLOOKUP($AW$1,Grunnbeløpstabell!$A$2:$L$128,3,FALSE))/100)))/100,1)*100,0)</f>
        <v>2485100</v>
      </c>
      <c r="AX80" s="66">
        <f>IFERROR(MROUND((AW80+(AW80*(IF(Grunnbeløpstabell!$G$1&lt;&gt;"Egendefinert årlig prisstigning",ATF!$S$13,VLOOKUP($AX$1,Grunnbeløpstabell!$A$2:$L$128,3,FALSE))/100)))/100,1)*100,0)</f>
        <v>2563900</v>
      </c>
      <c r="AY80" s="66">
        <f>IFERROR(MROUND((AX80+(AX80*(IF(Grunnbeløpstabell!$G$1&lt;&gt;"Egendefinert årlig prisstigning",ATF!$S$13,VLOOKUP($AY$1,Grunnbeløpstabell!$A$2:$L$128,3,FALSE))/100)))/100,1)*100,0)</f>
        <v>2645200</v>
      </c>
      <c r="AZ80" s="66">
        <f>IFERROR(MROUND((AY80+(AY80*(IF(Grunnbeløpstabell!$G$1&lt;&gt;"Egendefinert årlig prisstigning",ATF!$S$13,VLOOKUP($AZ$1,Grunnbeløpstabell!$A$2:$L$128,3,FALSE))/100)))/100,1)*100,0)</f>
        <v>2729100</v>
      </c>
      <c r="BA80" s="66">
        <f>IFERROR(MROUND((AZ80+(AZ80*(IF(Grunnbeløpstabell!$G$1&lt;&gt;"Egendefinert årlig prisstigning",ATF!$S$13,VLOOKUP($BA$1,Grunnbeløpstabell!$A$2:$L$128,3,FALSE))/100)))/100,1)*100,0)</f>
        <v>2815600</v>
      </c>
      <c r="BB80" s="66">
        <f>IFERROR(MROUND((BA80+(BA80*(IF(Grunnbeløpstabell!$G$1&lt;&gt;"Egendefinert årlig prisstigning",ATF!$S$13,VLOOKUP($BB$1,Grunnbeløpstabell!$A$2:$L$128,3,FALSE))/100)))/100,1)*100,0)</f>
        <v>2904900</v>
      </c>
      <c r="BC80" s="66">
        <f>IFERROR(MROUND((BB80+(BB80*(IF(Grunnbeløpstabell!$G$1&lt;&gt;"Egendefinert årlig prisstigning",ATF!$S$13,VLOOKUP($BC$1,Grunnbeløpstabell!$A$2:$L$128,3,FALSE))/100)))/100,1)*100,0)</f>
        <v>2997000</v>
      </c>
      <c r="BD80" s="66">
        <f>IFERROR(MROUND((BC80+(BC80*(IF(Grunnbeløpstabell!$G$1&lt;&gt;"Egendefinert årlig prisstigning",ATF!$S$13,VLOOKUP($BD$1,Grunnbeløpstabell!$A$2:$L$128,3,FALSE))/100)))/100,1)*100,0)</f>
        <v>3092000</v>
      </c>
      <c r="BE80" s="66">
        <f>IFERROR(MROUND((BD80+(BD80*(IF(Grunnbeløpstabell!$G$1&lt;&gt;"Egendefinert årlig prisstigning",ATF!$S$13,VLOOKUP($BE$1,Grunnbeløpstabell!$A$2:$L$128,3,FALSE))/100)))/100,1)*100,0)</f>
        <v>3190000</v>
      </c>
      <c r="BF80" s="66">
        <f>IFERROR(MROUND((BE80+(BE80*(IF(Grunnbeløpstabell!$G$1&lt;&gt;"Egendefinert årlig prisstigning",ATF!$S$13,VLOOKUP($BF$1,Grunnbeløpstabell!$A$2:$L$128,3,FALSE))/100)))/100,1)*100,0)</f>
        <v>3291100</v>
      </c>
      <c r="BG80" s="66">
        <f>IFERROR(MROUND((BF80+(BF80*(IF(Grunnbeløpstabell!$G$1&lt;&gt;"Egendefinert årlig prisstigning",ATF!$S$13,VLOOKUP($BG$1,Grunnbeløpstabell!$A$2:$L$128,3,FALSE))/100)))/100,1)*100,0)</f>
        <v>3395400</v>
      </c>
      <c r="BH80" s="66">
        <f>IFERROR(MROUND((BG80+(BG80*(IF(Grunnbeløpstabell!$G$1&lt;&gt;"Egendefinert årlig prisstigning",ATF!$S$13,VLOOKUP($BH$1,Grunnbeløpstabell!$A$2:$L$128,3,FALSE))/100)))/100,1)*100,0)</f>
        <v>3503000</v>
      </c>
      <c r="BI80" s="66">
        <f>IFERROR(MROUND((BH80+(BH80*(IF(Grunnbeløpstabell!$G$1&lt;&gt;"Egendefinert årlig prisstigning",ATF!$S$13,VLOOKUP($BI$1,Grunnbeløpstabell!$A$2:$L$128,3,FALSE))/100)))/100,1)*100,0)</f>
        <v>3614000</v>
      </c>
      <c r="BJ80" s="66">
        <f>IFERROR(MROUND((BI80+(BI80*(IF(Grunnbeløpstabell!$G$1&lt;&gt;"Egendefinert årlig prisstigning",ATF!$S$13,VLOOKUP($BJ$1,Grunnbeløpstabell!$A$2:$L$128,3,FALSE))/100)))/100,1)*100,0)</f>
        <v>3728600</v>
      </c>
      <c r="BK80" s="66">
        <f>IFERROR(MROUND((BJ80+(BJ80*(IF(Grunnbeløpstabell!$G$1&lt;&gt;"Egendefinert årlig prisstigning",ATF!$S$13,VLOOKUP($BK$1,Grunnbeløpstabell!$A$2:$L$128,3,FALSE))/100)))/100,1)*100,0)</f>
        <v>3846800</v>
      </c>
      <c r="BL80" s="66">
        <f>IFERROR(MROUND((BK80+(BK80*(IF(Grunnbeløpstabell!$G$1&lt;&gt;"Egendefinert årlig prisstigning",ATF!$S$13,VLOOKUP($BL$1,Grunnbeløpstabell!$A$2:$L$128,3,FALSE))/100)))/100,1)*100,0)</f>
        <v>3968700</v>
      </c>
      <c r="BM80" s="66">
        <f>IFERROR(MROUND((BL80+(BL80*(IF(Grunnbeløpstabell!$G$1&lt;&gt;"Egendefinert årlig prisstigning",ATF!$S$13,VLOOKUP($BM$1,Grunnbeløpstabell!$A$2:$L$128,3,FALSE))/100)))/100,1)*100,0)</f>
        <v>4094500</v>
      </c>
      <c r="BN80" s="66">
        <f>IFERROR(MROUND((BM80+(BM80*(IF(Grunnbeløpstabell!$G$1&lt;&gt;"Egendefinert årlig prisstigning",ATF!$S$13,VLOOKUP($BN$1,Grunnbeløpstabell!$A$2:$L$128,3,FALSE))/100)))/100,1)*100,0)</f>
        <v>4224300</v>
      </c>
      <c r="BO80" s="66">
        <f>IFERROR(MROUND((BN80+(BN80*(IF(Grunnbeløpstabell!$G$1&lt;&gt;"Egendefinert årlig prisstigning",ATF!$S$13,VLOOKUP($BO$1,Grunnbeløpstabell!$A$2:$L$128,3,FALSE))/100)))/100,1)*100,0)</f>
        <v>4358200</v>
      </c>
      <c r="BP80" s="66">
        <f>IFERROR(MROUND((BO80+(BO80*(IF(Grunnbeløpstabell!$G$1&lt;&gt;"Egendefinert årlig prisstigning",ATF!$S$13,VLOOKUP($BP$1,Grunnbeløpstabell!$A$2:$L$128,3,FALSE))/100)))/100,1)*100,0)</f>
        <v>4496400</v>
      </c>
      <c r="BQ80" s="66">
        <f>IFERROR(MROUND((BP80+(BP80*(IF(Grunnbeløpstabell!$G$1&lt;&gt;"Egendefinert årlig prisstigning",ATF!$S$13,VLOOKUP($BQ$1,Grunnbeløpstabell!$A$2:$L$128,3,FALSE))/100)))/100,1)*100,0)</f>
        <v>4638900</v>
      </c>
      <c r="BR80" s="66">
        <f>IFERROR(MROUND((BQ80+(BQ80*(IF(Grunnbeløpstabell!$G$1&lt;&gt;"Egendefinert årlig prisstigning",ATF!$S$13,VLOOKUP($BR$1,Grunnbeløpstabell!$A$2:$L$128,3,FALSE))/100)))/100,1)*100,0)</f>
        <v>4786000</v>
      </c>
      <c r="BS80" s="66">
        <f>IFERROR(MROUND((BR80+(BR80*(IF(Grunnbeløpstabell!$G$1&lt;&gt;"Egendefinert årlig prisstigning",ATF!$S$13,VLOOKUP($BS$1,Grunnbeløpstabell!$A$2:$L$128,3,FALSE))/100)))/100,1)*100,0)</f>
        <v>4937700</v>
      </c>
      <c r="BT80" s="66">
        <f>IFERROR(MROUND((BS80+(BS80*(IF(Grunnbeløpstabell!$G$1&lt;&gt;"Egendefinert årlig prisstigning",ATF!$S$13,VLOOKUP($BT$1,Grunnbeløpstabell!$A$2:$L$128,3,FALSE))/100)))/100,1)*100,0)</f>
        <v>5094200</v>
      </c>
      <c r="BU80" s="66">
        <f>IFERROR(MROUND((BT80+(BT80*(IF(Grunnbeløpstabell!$G$1&lt;&gt;"Egendefinert årlig prisstigning",ATF!$S$13,VLOOKUP($BU$1,Grunnbeløpstabell!$A$2:$L$128,3,FALSE))/100)))/100,1)*100,0)</f>
        <v>5255700</v>
      </c>
      <c r="BV80" s="66">
        <f>IFERROR(MROUND((BU80+(BU80*(IF(Grunnbeløpstabell!$G$1&lt;&gt;"Egendefinert årlig prisstigning",ATF!$S$13,VLOOKUP($BV$1,Grunnbeløpstabell!$A$2:$L$128,3,FALSE))/100)))/100,1)*100,0)</f>
        <v>5422300</v>
      </c>
      <c r="BW80" s="66">
        <f>IFERROR(MROUND((BV80+(BV80*(IF(Grunnbeløpstabell!$G$1&lt;&gt;"Egendefinert årlig prisstigning",ATF!$S$13,VLOOKUP($BW$1,Grunnbeløpstabell!$A$2:$L$128,3,FALSE))/100)))/100,1)*100,0)</f>
        <v>5594200</v>
      </c>
      <c r="BX80" s="66">
        <f>IFERROR(MROUND((BW80+(BW80*(IF(Grunnbeløpstabell!$G$1&lt;&gt;"Egendefinert årlig prisstigning",ATF!$S$13,VLOOKUP($BX$1,Grunnbeløpstabell!$A$2:$L$128,3,FALSE))/100)))/100,1)*100,0)</f>
        <v>5771500</v>
      </c>
      <c r="BY80" s="66">
        <f>IFERROR(MROUND((BX80+(BX80*(IF(Grunnbeløpstabell!$G$1&lt;&gt;"Egendefinert årlig prisstigning",ATF!$S$13,VLOOKUP($BY$1,Grunnbeløpstabell!$A$2:$L$128,3,FALSE))/100)))/100,1)*100,0)</f>
        <v>5954500</v>
      </c>
      <c r="BZ80" s="66">
        <f>IFERROR(MROUND((BY80+(BY80*(IF(Grunnbeløpstabell!$G$1&lt;&gt;"Egendefinert årlig prisstigning",ATF!$S$13,VLOOKUP($BZ$1,Grunnbeløpstabell!$A$2:$L$128,3,FALSE))/100)))/100,1)*100,0)</f>
        <v>6143300</v>
      </c>
      <c r="CA80" s="66">
        <f>IFERROR(MROUND((BZ80+(BZ80*(IF(Grunnbeløpstabell!$G$1&lt;&gt;"Egendefinert årlig prisstigning",ATF!$S$13,VLOOKUP($CA$1,Grunnbeløpstabell!$A$2:$L$128,3,FALSE))/100)))/100,1)*100,0)</f>
        <v>6338000</v>
      </c>
      <c r="CB80" s="66">
        <f>IFERROR(MROUND((CA80+(CA80*(IF(Grunnbeløpstabell!$G$1&lt;&gt;"Egendefinert årlig prisstigning",ATF!$S$13,VLOOKUP($CB$1,Grunnbeløpstabell!$A$2:$L$128,3,FALSE))/100)))/100,1)*100,0)</f>
        <v>6538900</v>
      </c>
      <c r="CC80" s="66">
        <f>IFERROR(MROUND((CB80+(CB80*(IF(Grunnbeløpstabell!$G$1&lt;&gt;"Egendefinert årlig prisstigning",ATF!$S$13,VLOOKUP($CC$1,Grunnbeløpstabell!$A$2:$L$128,3,FALSE))/100)))/100,1)*100,0)</f>
        <v>6746200</v>
      </c>
      <c r="CD80" s="66">
        <f>IFERROR(MROUND((CC80+(CC80*(IF(Grunnbeløpstabell!$G$1&lt;&gt;"Egendefinert årlig prisstigning",ATF!$S$13,VLOOKUP($CD$1,Grunnbeløpstabell!$A$2:$L$128,3,FALSE))/100)))/100,1)*100,0)</f>
        <v>6960100</v>
      </c>
      <c r="CE80" s="66">
        <f>IFERROR(MROUND((CD80+(CD80*(IF(Grunnbeløpstabell!$G$1&lt;&gt;"Egendefinert årlig prisstigning",ATF!$S$13,VLOOKUP($CE$1,Grunnbeløpstabell!$A$2:$L$128,3,FALSE))/100)))/100,1)*100,0)</f>
        <v>7180700</v>
      </c>
      <c r="CF80" s="66">
        <f>IFERROR(MROUND((CE80+(CE80*(IF(Grunnbeløpstabell!$G$1&lt;&gt;"Egendefinert årlig prisstigning",ATF!$S$13,VLOOKUP($CF$1,Grunnbeløpstabell!$A$2:$L$128,3,FALSE))/100)))/100,1)*100,0)</f>
        <v>7408300</v>
      </c>
      <c r="CG80" s="66">
        <f>IFERROR(MROUND((CF80+(CF80*(IF(Grunnbeløpstabell!$G$1&lt;&gt;"Egendefinert årlig prisstigning",ATF!$S$13,VLOOKUP($CG$1,Grunnbeløpstabell!$A$2:$L$128,3,FALSE))/100)))/100,1)*100,0)</f>
        <v>7643100</v>
      </c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</row>
    <row r="81" spans="1:147">
      <c r="A81" s="159">
        <v>98</v>
      </c>
      <c r="B81" s="161" t="s">
        <v>237</v>
      </c>
      <c r="C81" s="161" t="s">
        <v>237</v>
      </c>
      <c r="D81" s="161" t="s">
        <v>237</v>
      </c>
      <c r="E81" s="161" t="s">
        <v>237</v>
      </c>
      <c r="F81" s="161" t="s">
        <v>237</v>
      </c>
      <c r="G81" s="161" t="s">
        <v>237</v>
      </c>
      <c r="H81" s="161" t="s">
        <v>237</v>
      </c>
      <c r="I81" s="161" t="s">
        <v>237</v>
      </c>
      <c r="J81" s="161" t="s">
        <v>237</v>
      </c>
      <c r="K81" s="161" t="s">
        <v>237</v>
      </c>
      <c r="L81" s="161" t="s">
        <v>237</v>
      </c>
      <c r="M81" s="161" t="s">
        <v>237</v>
      </c>
      <c r="N81" s="161" t="s">
        <v>237</v>
      </c>
      <c r="O81" s="215">
        <v>1106400</v>
      </c>
      <c r="P81" s="160">
        <v>1125400</v>
      </c>
      <c r="Q81" s="215">
        <v>1155800</v>
      </c>
      <c r="R81" s="160">
        <v>1168200</v>
      </c>
      <c r="S81" s="215">
        <v>1191300</v>
      </c>
      <c r="T81" s="160">
        <v>1193600</v>
      </c>
      <c r="U81" s="215">
        <v>1207300</v>
      </c>
      <c r="V81" s="160">
        <v>1211300</v>
      </c>
      <c r="W81" s="215">
        <v>1226400</v>
      </c>
      <c r="X81" s="160">
        <v>1243000</v>
      </c>
      <c r="Y81" s="215">
        <v>1248500</v>
      </c>
      <c r="Z81" s="160">
        <v>1261200</v>
      </c>
      <c r="AA81" s="215">
        <v>1282600</v>
      </c>
      <c r="AB81" s="160">
        <v>1313600</v>
      </c>
      <c r="AC81" s="66">
        <f>IFERROR(MROUND((AB81+(AB81*(IF(Grunnbeløpstabell!$G$1&lt;&gt;"Egendefinert årlig prisstigning",ATF!$S$13,VLOOKUP($AC$1,Grunnbeløpstabell!$A$2:$L$128,3,FALSE))/100)))/100,1)*100,0)</f>
        <v>1355200</v>
      </c>
      <c r="AD81" s="66">
        <f>IFERROR(MROUND((AC81+(AC81*(IF(Grunnbeløpstabell!$G$1&lt;&gt;"Egendefinert årlig prisstigning",ATF!$S$13,VLOOKUP($AD$1,Grunnbeløpstabell!$A$2:$L$128,3,FALSE))/100)))/100,1)*100,0)</f>
        <v>1398200</v>
      </c>
      <c r="AE81" s="66">
        <f>IFERROR(MROUND((AD81+(AD81*(IF(Grunnbeløpstabell!$G$1&lt;&gt;"Egendefinert årlig prisstigning",ATF!$S$13,VLOOKUP($AE$1,Grunnbeløpstabell!$A$2:$L$128,3,FALSE))/100)))/100,1)*100,0)</f>
        <v>1442500</v>
      </c>
      <c r="AF81" s="66">
        <f>IFERROR(MROUND((AE81+(AE81*(IF(Grunnbeløpstabell!$G$1&lt;&gt;"Egendefinert årlig prisstigning",ATF!$S$13,VLOOKUP($AF$1,Grunnbeløpstabell!$A$2:$L$128,3,FALSE))/100)))/100,1)*100,0)</f>
        <v>1488200</v>
      </c>
      <c r="AG81" s="66">
        <f>IFERROR(MROUND((AF81+(AF81*(IF(Grunnbeløpstabell!$G$1&lt;&gt;"Egendefinert årlig prisstigning",ATF!$S$13,VLOOKUP($AG$1,Grunnbeløpstabell!$A$2:$L$128,3,FALSE))/100)))/100,1)*100,0)</f>
        <v>1535400</v>
      </c>
      <c r="AH81" s="66">
        <f>IFERROR(MROUND((AG81+(AG81*(IF(Grunnbeløpstabell!$G$1&lt;&gt;"Egendefinert årlig prisstigning",ATF!$S$13,VLOOKUP($AH$1,Grunnbeløpstabell!$A$2:$L$128,3,FALSE))/100)))/100,1)*100,0)</f>
        <v>1584100</v>
      </c>
      <c r="AI81" s="66">
        <f>IFERROR(MROUND((AH81+(AH81*(IF(Grunnbeløpstabell!$G$1&lt;&gt;"Egendefinert årlig prisstigning",ATF!$S$13,VLOOKUP($AI$1,Grunnbeløpstabell!$A$2:$L$128,3,FALSE))/100)))/100,1)*100,0)</f>
        <v>1634300</v>
      </c>
      <c r="AJ81" s="66">
        <f>IFERROR(MROUND((AI81+(AI81*(IF(Grunnbeløpstabell!$G$1&lt;&gt;"Egendefinert årlig prisstigning",ATF!$S$13,VLOOKUP($AJ$1,Grunnbeløpstabell!$A$2:$L$128,3,FALSE))/100)))/100,1)*100,0)</f>
        <v>1686100</v>
      </c>
      <c r="AK81" s="66">
        <f>IFERROR(MROUND((AJ81+(AJ81*(IF(Grunnbeløpstabell!$G$1&lt;&gt;"Egendefinert årlig prisstigning",ATF!$S$13,VLOOKUP($AK$1,Grunnbeløpstabell!$A$2:$L$128,3,FALSE))/100)))/100,1)*100,0)</f>
        <v>1739500</v>
      </c>
      <c r="AL81" s="66">
        <f>IFERROR(MROUND((AK81+(AK81*(IF(Grunnbeløpstabell!$G$1&lt;&gt;"Egendefinert årlig prisstigning",ATF!$S$13,VLOOKUP($AL$1,Grunnbeløpstabell!$A$2:$L$128,3,FALSE))/100)))/100,1)*100,0)</f>
        <v>1794600</v>
      </c>
      <c r="AM81" s="66">
        <f>IFERROR(MROUND((AL81+(AL81*(IF(Grunnbeløpstabell!$G$1&lt;&gt;"Egendefinert årlig prisstigning",ATF!$S$13,VLOOKUP($AM$1,Grunnbeløpstabell!$A$2:$L$128,3,FALSE))/100)))/100,1)*100,0)</f>
        <v>1851500</v>
      </c>
      <c r="AN81" s="66">
        <f>IFERROR(MROUND((AM81+(AM81*(IF(Grunnbeløpstabell!$G$1&lt;&gt;"Egendefinert årlig prisstigning",ATF!$S$13,VLOOKUP($AN$1,Grunnbeløpstabell!$A$2:$L$128,3,FALSE))/100)))/100,1)*100,0)</f>
        <v>1910200</v>
      </c>
      <c r="AO81" s="66">
        <f>IFERROR(MROUND((AN81+(AN81*(IF(Grunnbeløpstabell!$G$1&lt;&gt;"Egendefinert årlig prisstigning",ATF!$S$13,VLOOKUP($AO$1,Grunnbeløpstabell!$A$2:$L$128,3,FALSE))/100)))/100,1)*100,0)</f>
        <v>1970800</v>
      </c>
      <c r="AP81" s="66">
        <f>IFERROR(MROUND((AO81+(AO81*(IF(Grunnbeløpstabell!$G$1&lt;&gt;"Egendefinert årlig prisstigning",ATF!$S$13,VLOOKUP($AP$1,Grunnbeløpstabell!$A$2:$L$128,3,FALSE))/100)))/100,1)*100,0)</f>
        <v>2033300</v>
      </c>
      <c r="AQ81" s="66">
        <f>IFERROR(MROUND((AP81+(AP81*(IF(Grunnbeløpstabell!$G$1&lt;&gt;"Egendefinert årlig prisstigning",ATF!$S$13,VLOOKUP($AQ$1,Grunnbeløpstabell!$A$2:$L$128,3,FALSE))/100)))/100,1)*100,0)</f>
        <v>2097800</v>
      </c>
      <c r="AR81" s="66">
        <f>IFERROR(MROUND((AQ81+(AQ81*(IF(Grunnbeløpstabell!$G$1&lt;&gt;"Egendefinert årlig prisstigning",ATF!$S$13,VLOOKUP($AR$1,Grunnbeløpstabell!$A$2:$L$128,3,FALSE))/100)))/100,1)*100,0)</f>
        <v>2164300</v>
      </c>
      <c r="AS81" s="66">
        <f>IFERROR(MROUND((AR81+(AR81*(IF(Grunnbeløpstabell!$G$1&lt;&gt;"Egendefinert årlig prisstigning",ATF!$S$13,VLOOKUP($AS$1,Grunnbeløpstabell!$A$2:$L$128,3,FALSE))/100)))/100,1)*100,0)</f>
        <v>2232900</v>
      </c>
      <c r="AT81" s="66">
        <f>IFERROR(MROUND((AS81+(AS81*(IF(Grunnbeløpstabell!$G$1&lt;&gt;"Egendefinert årlig prisstigning",ATF!$S$13,VLOOKUP($AT$1,Grunnbeløpstabell!$A$2:$L$128,3,FALSE))/100)))/100,1)*100,0)</f>
        <v>2303700</v>
      </c>
      <c r="AU81" s="66">
        <f>IFERROR(MROUND((AT81+(AT81*(IF(Grunnbeløpstabell!$G$1&lt;&gt;"Egendefinert årlig prisstigning",ATF!$S$13,VLOOKUP($AU$1,Grunnbeløpstabell!$A$2:$L$128,3,FALSE))/100)))/100,1)*100,0)</f>
        <v>2376700</v>
      </c>
      <c r="AV81" s="66">
        <f>IFERROR(MROUND((AU81+(AU81*(IF(Grunnbeløpstabell!$G$1&lt;&gt;"Egendefinert årlig prisstigning",ATF!$S$13,VLOOKUP($AV$1,Grunnbeløpstabell!$A$2:$L$128,3,FALSE))/100)))/100,1)*100,0)</f>
        <v>2452000</v>
      </c>
      <c r="AW81" s="66">
        <f>IFERROR(MROUND((AV81+(AV81*(IF(Grunnbeløpstabell!$G$1&lt;&gt;"Egendefinert årlig prisstigning",ATF!$S$13,VLOOKUP($AW$1,Grunnbeløpstabell!$A$2:$L$128,3,FALSE))/100)))/100,1)*100,0)</f>
        <v>2529700</v>
      </c>
      <c r="AX81" s="66">
        <f>IFERROR(MROUND((AW81+(AW81*(IF(Grunnbeløpstabell!$G$1&lt;&gt;"Egendefinert årlig prisstigning",ATF!$S$13,VLOOKUP($AX$1,Grunnbeløpstabell!$A$2:$L$128,3,FALSE))/100)))/100,1)*100,0)</f>
        <v>2609900</v>
      </c>
      <c r="AY81" s="66">
        <f>IFERROR(MROUND((AX81+(AX81*(IF(Grunnbeløpstabell!$G$1&lt;&gt;"Egendefinert årlig prisstigning",ATF!$S$13,VLOOKUP($AY$1,Grunnbeløpstabell!$A$2:$L$128,3,FALSE))/100)))/100,1)*100,0)</f>
        <v>2692600</v>
      </c>
      <c r="AZ81" s="66">
        <f>IFERROR(MROUND((AY81+(AY81*(IF(Grunnbeløpstabell!$G$1&lt;&gt;"Egendefinert årlig prisstigning",ATF!$S$13,VLOOKUP($AZ$1,Grunnbeløpstabell!$A$2:$L$128,3,FALSE))/100)))/100,1)*100,0)</f>
        <v>2778000</v>
      </c>
      <c r="BA81" s="66">
        <f>IFERROR(MROUND((AZ81+(AZ81*(IF(Grunnbeløpstabell!$G$1&lt;&gt;"Egendefinert årlig prisstigning",ATF!$S$13,VLOOKUP($BA$1,Grunnbeløpstabell!$A$2:$L$128,3,FALSE))/100)))/100,1)*100,0)</f>
        <v>2866100</v>
      </c>
      <c r="BB81" s="66">
        <f>IFERROR(MROUND((BA81+(BA81*(IF(Grunnbeløpstabell!$G$1&lt;&gt;"Egendefinert årlig prisstigning",ATF!$S$13,VLOOKUP($BB$1,Grunnbeløpstabell!$A$2:$L$128,3,FALSE))/100)))/100,1)*100,0)</f>
        <v>2957000</v>
      </c>
      <c r="BC81" s="66">
        <f>IFERROR(MROUND((BB81+(BB81*(IF(Grunnbeløpstabell!$G$1&lt;&gt;"Egendefinert årlig prisstigning",ATF!$S$13,VLOOKUP($BC$1,Grunnbeløpstabell!$A$2:$L$128,3,FALSE))/100)))/100,1)*100,0)</f>
        <v>3050700</v>
      </c>
      <c r="BD81" s="66">
        <f>IFERROR(MROUND((BC81+(BC81*(IF(Grunnbeløpstabell!$G$1&lt;&gt;"Egendefinert årlig prisstigning",ATF!$S$13,VLOOKUP($BD$1,Grunnbeløpstabell!$A$2:$L$128,3,FALSE))/100)))/100,1)*100,0)</f>
        <v>3147400</v>
      </c>
      <c r="BE81" s="66">
        <f>IFERROR(MROUND((BD81+(BD81*(IF(Grunnbeløpstabell!$G$1&lt;&gt;"Egendefinert årlig prisstigning",ATF!$S$13,VLOOKUP($BE$1,Grunnbeløpstabell!$A$2:$L$128,3,FALSE))/100)))/100,1)*100,0)</f>
        <v>3247200</v>
      </c>
      <c r="BF81" s="66">
        <f>IFERROR(MROUND((BE81+(BE81*(IF(Grunnbeløpstabell!$G$1&lt;&gt;"Egendefinert årlig prisstigning",ATF!$S$13,VLOOKUP($BF$1,Grunnbeløpstabell!$A$2:$L$128,3,FALSE))/100)))/100,1)*100,0)</f>
        <v>3350100</v>
      </c>
      <c r="BG81" s="66">
        <f>IFERROR(MROUND((BF81+(BF81*(IF(Grunnbeløpstabell!$G$1&lt;&gt;"Egendefinert årlig prisstigning",ATF!$S$13,VLOOKUP($BG$1,Grunnbeløpstabell!$A$2:$L$128,3,FALSE))/100)))/100,1)*100,0)</f>
        <v>3456300</v>
      </c>
      <c r="BH81" s="66">
        <f>IFERROR(MROUND((BG81+(BG81*(IF(Grunnbeløpstabell!$G$1&lt;&gt;"Egendefinert årlig prisstigning",ATF!$S$13,VLOOKUP($BH$1,Grunnbeløpstabell!$A$2:$L$128,3,FALSE))/100)))/100,1)*100,0)</f>
        <v>3565900</v>
      </c>
      <c r="BI81" s="66">
        <f>IFERROR(MROUND((BH81+(BH81*(IF(Grunnbeløpstabell!$G$1&lt;&gt;"Egendefinert årlig prisstigning",ATF!$S$13,VLOOKUP($BI$1,Grunnbeløpstabell!$A$2:$L$128,3,FALSE))/100)))/100,1)*100,0)</f>
        <v>3678900</v>
      </c>
      <c r="BJ81" s="66">
        <f>IFERROR(MROUND((BI81+(BI81*(IF(Grunnbeløpstabell!$G$1&lt;&gt;"Egendefinert årlig prisstigning",ATF!$S$13,VLOOKUP($BJ$1,Grunnbeløpstabell!$A$2:$L$128,3,FALSE))/100)))/100,1)*100,0)</f>
        <v>3795500</v>
      </c>
      <c r="BK81" s="66">
        <f>IFERROR(MROUND((BJ81+(BJ81*(IF(Grunnbeløpstabell!$G$1&lt;&gt;"Egendefinert årlig prisstigning",ATF!$S$13,VLOOKUP($BK$1,Grunnbeløpstabell!$A$2:$L$128,3,FALSE))/100)))/100,1)*100,0)</f>
        <v>3915800</v>
      </c>
      <c r="BL81" s="66">
        <f>IFERROR(MROUND((BK81+(BK81*(IF(Grunnbeløpstabell!$G$1&lt;&gt;"Egendefinert årlig prisstigning",ATF!$S$13,VLOOKUP($BL$1,Grunnbeløpstabell!$A$2:$L$128,3,FALSE))/100)))/100,1)*100,0)</f>
        <v>4039900</v>
      </c>
      <c r="BM81" s="66">
        <f>IFERROR(MROUND((BL81+(BL81*(IF(Grunnbeløpstabell!$G$1&lt;&gt;"Egendefinert årlig prisstigning",ATF!$S$13,VLOOKUP($BM$1,Grunnbeløpstabell!$A$2:$L$128,3,FALSE))/100)))/100,1)*100,0)</f>
        <v>4168000</v>
      </c>
      <c r="BN81" s="66">
        <f>IFERROR(MROUND((BM81+(BM81*(IF(Grunnbeløpstabell!$G$1&lt;&gt;"Egendefinert årlig prisstigning",ATF!$S$13,VLOOKUP($BN$1,Grunnbeløpstabell!$A$2:$L$128,3,FALSE))/100)))/100,1)*100,0)</f>
        <v>4300100</v>
      </c>
      <c r="BO81" s="66">
        <f>IFERROR(MROUND((BN81+(BN81*(IF(Grunnbeløpstabell!$G$1&lt;&gt;"Egendefinert årlig prisstigning",ATF!$S$13,VLOOKUP($BO$1,Grunnbeløpstabell!$A$2:$L$128,3,FALSE))/100)))/100,1)*100,0)</f>
        <v>4436400</v>
      </c>
      <c r="BP81" s="66">
        <f>IFERROR(MROUND((BO81+(BO81*(IF(Grunnbeløpstabell!$G$1&lt;&gt;"Egendefinert årlig prisstigning",ATF!$S$13,VLOOKUP($BP$1,Grunnbeløpstabell!$A$2:$L$128,3,FALSE))/100)))/100,1)*100,0)</f>
        <v>4577000</v>
      </c>
      <c r="BQ81" s="66">
        <f>IFERROR(MROUND((BP81+(BP81*(IF(Grunnbeløpstabell!$G$1&lt;&gt;"Egendefinert årlig prisstigning",ATF!$S$13,VLOOKUP($BQ$1,Grunnbeløpstabell!$A$2:$L$128,3,FALSE))/100)))/100,1)*100,0)</f>
        <v>4722100</v>
      </c>
      <c r="BR81" s="66">
        <f>IFERROR(MROUND((BQ81+(BQ81*(IF(Grunnbeløpstabell!$G$1&lt;&gt;"Egendefinert årlig prisstigning",ATF!$S$13,VLOOKUP($BR$1,Grunnbeløpstabell!$A$2:$L$128,3,FALSE))/100)))/100,1)*100,0)</f>
        <v>4871800</v>
      </c>
      <c r="BS81" s="66">
        <f>IFERROR(MROUND((BR81+(BR81*(IF(Grunnbeløpstabell!$G$1&lt;&gt;"Egendefinert årlig prisstigning",ATF!$S$13,VLOOKUP($BS$1,Grunnbeløpstabell!$A$2:$L$128,3,FALSE))/100)))/100,1)*100,0)</f>
        <v>5026200</v>
      </c>
      <c r="BT81" s="66">
        <f>IFERROR(MROUND((BS81+(BS81*(IF(Grunnbeløpstabell!$G$1&lt;&gt;"Egendefinert årlig prisstigning",ATF!$S$13,VLOOKUP($BT$1,Grunnbeløpstabell!$A$2:$L$128,3,FALSE))/100)))/100,1)*100,0)</f>
        <v>5185500</v>
      </c>
      <c r="BU81" s="66">
        <f>IFERROR(MROUND((BT81+(BT81*(IF(Grunnbeløpstabell!$G$1&lt;&gt;"Egendefinert årlig prisstigning",ATF!$S$13,VLOOKUP($BU$1,Grunnbeløpstabell!$A$2:$L$128,3,FALSE))/100)))/100,1)*100,0)</f>
        <v>5349900</v>
      </c>
      <c r="BV81" s="66">
        <f>IFERROR(MROUND((BU81+(BU81*(IF(Grunnbeløpstabell!$G$1&lt;&gt;"Egendefinert årlig prisstigning",ATF!$S$13,VLOOKUP($BV$1,Grunnbeløpstabell!$A$2:$L$128,3,FALSE))/100)))/100,1)*100,0)</f>
        <v>5519500</v>
      </c>
      <c r="BW81" s="66">
        <f>IFERROR(MROUND((BV81+(BV81*(IF(Grunnbeløpstabell!$G$1&lt;&gt;"Egendefinert årlig prisstigning",ATF!$S$13,VLOOKUP($BW$1,Grunnbeløpstabell!$A$2:$L$128,3,FALSE))/100)))/100,1)*100,0)</f>
        <v>5694500</v>
      </c>
      <c r="BX81" s="66">
        <f>IFERROR(MROUND((BW81+(BW81*(IF(Grunnbeløpstabell!$G$1&lt;&gt;"Egendefinert årlig prisstigning",ATF!$S$13,VLOOKUP($BX$1,Grunnbeløpstabell!$A$2:$L$128,3,FALSE))/100)))/100,1)*100,0)</f>
        <v>5875000</v>
      </c>
      <c r="BY81" s="66">
        <f>IFERROR(MROUND((BX81+(BX81*(IF(Grunnbeløpstabell!$G$1&lt;&gt;"Egendefinert årlig prisstigning",ATF!$S$13,VLOOKUP($BY$1,Grunnbeløpstabell!$A$2:$L$128,3,FALSE))/100)))/100,1)*100,0)</f>
        <v>6061200</v>
      </c>
      <c r="BZ81" s="66">
        <f>IFERROR(MROUND((BY81+(BY81*(IF(Grunnbeløpstabell!$G$1&lt;&gt;"Egendefinert årlig prisstigning",ATF!$S$13,VLOOKUP($BZ$1,Grunnbeløpstabell!$A$2:$L$128,3,FALSE))/100)))/100,1)*100,0)</f>
        <v>6253300</v>
      </c>
      <c r="CA81" s="66">
        <f>IFERROR(MROUND((BZ81+(BZ81*(IF(Grunnbeløpstabell!$G$1&lt;&gt;"Egendefinert årlig prisstigning",ATF!$S$13,VLOOKUP($CA$1,Grunnbeløpstabell!$A$2:$L$128,3,FALSE))/100)))/100,1)*100,0)</f>
        <v>6451500</v>
      </c>
      <c r="CB81" s="66">
        <f>IFERROR(MROUND((CA81+(CA81*(IF(Grunnbeløpstabell!$G$1&lt;&gt;"Egendefinert årlig prisstigning",ATF!$S$13,VLOOKUP($CB$1,Grunnbeløpstabell!$A$2:$L$128,3,FALSE))/100)))/100,1)*100,0)</f>
        <v>6656000</v>
      </c>
      <c r="CC81" s="66">
        <f>IFERROR(MROUND((CB81+(CB81*(IF(Grunnbeløpstabell!$G$1&lt;&gt;"Egendefinert årlig prisstigning",ATF!$S$13,VLOOKUP($CC$1,Grunnbeløpstabell!$A$2:$L$128,3,FALSE))/100)))/100,1)*100,0)</f>
        <v>6867000</v>
      </c>
      <c r="CD81" s="66">
        <f>IFERROR(MROUND((CC81+(CC81*(IF(Grunnbeløpstabell!$G$1&lt;&gt;"Egendefinert årlig prisstigning",ATF!$S$13,VLOOKUP($CD$1,Grunnbeløpstabell!$A$2:$L$128,3,FALSE))/100)))/100,1)*100,0)</f>
        <v>7084700</v>
      </c>
      <c r="CE81" s="66">
        <f>IFERROR(MROUND((CD81+(CD81*(IF(Grunnbeløpstabell!$G$1&lt;&gt;"Egendefinert årlig prisstigning",ATF!$S$13,VLOOKUP($CE$1,Grunnbeløpstabell!$A$2:$L$128,3,FALSE))/100)))/100,1)*100,0)</f>
        <v>7309300</v>
      </c>
      <c r="CF81" s="66">
        <f>IFERROR(MROUND((CE81+(CE81*(IF(Grunnbeløpstabell!$G$1&lt;&gt;"Egendefinert årlig prisstigning",ATF!$S$13,VLOOKUP($CF$1,Grunnbeløpstabell!$A$2:$L$128,3,FALSE))/100)))/100,1)*100,0)</f>
        <v>7541000</v>
      </c>
      <c r="CG81" s="66">
        <f>IFERROR(MROUND((CF81+(CF81*(IF(Grunnbeløpstabell!$G$1&lt;&gt;"Egendefinert årlig prisstigning",ATF!$S$13,VLOOKUP($CG$1,Grunnbeløpstabell!$A$2:$L$128,3,FALSE))/100)))/100,1)*100,0)</f>
        <v>7780000</v>
      </c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</row>
    <row r="82" spans="1:147">
      <c r="A82" s="159">
        <v>99</v>
      </c>
      <c r="B82" s="161" t="s">
        <v>237</v>
      </c>
      <c r="C82" s="161" t="s">
        <v>237</v>
      </c>
      <c r="D82" s="161" t="s">
        <v>237</v>
      </c>
      <c r="E82" s="161" t="s">
        <v>237</v>
      </c>
      <c r="F82" s="161" t="s">
        <v>237</v>
      </c>
      <c r="G82" s="161" t="s">
        <v>237</v>
      </c>
      <c r="H82" s="161" t="s">
        <v>237</v>
      </c>
      <c r="I82" s="161" t="s">
        <v>237</v>
      </c>
      <c r="J82" s="161" t="s">
        <v>237</v>
      </c>
      <c r="K82" s="161" t="s">
        <v>237</v>
      </c>
      <c r="L82" s="161" t="s">
        <v>237</v>
      </c>
      <c r="M82" s="161" t="s">
        <v>237</v>
      </c>
      <c r="N82" s="161" t="s">
        <v>237</v>
      </c>
      <c r="O82" s="161" t="s">
        <v>237</v>
      </c>
      <c r="P82" s="161" t="s">
        <v>237</v>
      </c>
      <c r="Q82" s="215">
        <v>1175800</v>
      </c>
      <c r="R82" s="160">
        <v>1188400</v>
      </c>
      <c r="S82" s="215">
        <v>1211900</v>
      </c>
      <c r="T82" s="160">
        <v>1214200</v>
      </c>
      <c r="U82" s="215">
        <v>1228200</v>
      </c>
      <c r="V82" s="160">
        <v>1232300</v>
      </c>
      <c r="W82" s="215">
        <v>1247700</v>
      </c>
      <c r="X82" s="160">
        <v>1264500</v>
      </c>
      <c r="Y82" s="215">
        <v>1270100</v>
      </c>
      <c r="Z82" s="160">
        <v>1283000</v>
      </c>
      <c r="AA82" s="215">
        <v>1304800</v>
      </c>
      <c r="AB82" s="160">
        <v>1335800</v>
      </c>
      <c r="AC82" s="66">
        <f>IFERROR(MROUND((AB82+(AB82*(IF(Grunnbeløpstabell!$G$1&lt;&gt;"Egendefinert årlig prisstigning",ATF!$S$13,VLOOKUP($AC$1,Grunnbeløpstabell!$A$2:$L$128,3,FALSE))/100)))/100,1)*100,0)</f>
        <v>1378100</v>
      </c>
      <c r="AD82" s="66">
        <f>IFERROR(MROUND((AC82+(AC82*(IF(Grunnbeløpstabell!$G$1&lt;&gt;"Egendefinert årlig prisstigning",ATF!$S$13,VLOOKUP($AD$1,Grunnbeløpstabell!$A$2:$L$128,3,FALSE))/100)))/100,1)*100,0)</f>
        <v>1421800</v>
      </c>
      <c r="AE82" s="66">
        <f>IFERROR(MROUND((AD82+(AD82*(IF(Grunnbeløpstabell!$G$1&lt;&gt;"Egendefinert årlig prisstigning",ATF!$S$13,VLOOKUP($AE$1,Grunnbeløpstabell!$A$2:$L$128,3,FALSE))/100)))/100,1)*100,0)</f>
        <v>1466900</v>
      </c>
      <c r="AF82" s="66">
        <f>IFERROR(MROUND((AE82+(AE82*(IF(Grunnbeløpstabell!$G$1&lt;&gt;"Egendefinert årlig prisstigning",ATF!$S$13,VLOOKUP($AF$1,Grunnbeløpstabell!$A$2:$L$128,3,FALSE))/100)))/100,1)*100,0)</f>
        <v>1513400</v>
      </c>
      <c r="AG82" s="66">
        <f>IFERROR(MROUND((AF82+(AF82*(IF(Grunnbeløpstabell!$G$1&lt;&gt;"Egendefinert årlig prisstigning",ATF!$S$13,VLOOKUP($AG$1,Grunnbeløpstabell!$A$2:$L$128,3,FALSE))/100)))/100,1)*100,0)</f>
        <v>1561400</v>
      </c>
      <c r="AH82" s="66">
        <f>IFERROR(MROUND((AG82+(AG82*(IF(Grunnbeløpstabell!$G$1&lt;&gt;"Egendefinert årlig prisstigning",ATF!$S$13,VLOOKUP($AH$1,Grunnbeløpstabell!$A$2:$L$128,3,FALSE))/100)))/100,1)*100,0)</f>
        <v>1610900</v>
      </c>
      <c r="AI82" s="66">
        <f>IFERROR(MROUND((AH82+(AH82*(IF(Grunnbeløpstabell!$G$1&lt;&gt;"Egendefinert årlig prisstigning",ATF!$S$13,VLOOKUP($AI$1,Grunnbeløpstabell!$A$2:$L$128,3,FALSE))/100)))/100,1)*100,0)</f>
        <v>1662000</v>
      </c>
      <c r="AJ82" s="66">
        <f>IFERROR(MROUND((AI82+(AI82*(IF(Grunnbeløpstabell!$G$1&lt;&gt;"Egendefinert årlig prisstigning",ATF!$S$13,VLOOKUP($AJ$1,Grunnbeløpstabell!$A$2:$L$128,3,FALSE))/100)))/100,1)*100,0)</f>
        <v>1714700</v>
      </c>
      <c r="AK82" s="66">
        <f>IFERROR(MROUND((AJ82+(AJ82*(IF(Grunnbeløpstabell!$G$1&lt;&gt;"Egendefinert årlig prisstigning",ATF!$S$13,VLOOKUP($AK$1,Grunnbeløpstabell!$A$2:$L$128,3,FALSE))/100)))/100,1)*100,0)</f>
        <v>1769100</v>
      </c>
      <c r="AL82" s="66">
        <f>IFERROR(MROUND((AK82+(AK82*(IF(Grunnbeløpstabell!$G$1&lt;&gt;"Egendefinert årlig prisstigning",ATF!$S$13,VLOOKUP($AL$1,Grunnbeløpstabell!$A$2:$L$128,3,FALSE))/100)))/100,1)*100,0)</f>
        <v>1825200</v>
      </c>
      <c r="AM82" s="66">
        <f>IFERROR(MROUND((AL82+(AL82*(IF(Grunnbeløpstabell!$G$1&lt;&gt;"Egendefinert årlig prisstigning",ATF!$S$13,VLOOKUP($AM$1,Grunnbeløpstabell!$A$2:$L$128,3,FALSE))/100)))/100,1)*100,0)</f>
        <v>1883100</v>
      </c>
      <c r="AN82" s="66">
        <f>IFERROR(MROUND((AM82+(AM82*(IF(Grunnbeløpstabell!$G$1&lt;&gt;"Egendefinert årlig prisstigning",ATF!$S$13,VLOOKUP($AN$1,Grunnbeløpstabell!$A$2:$L$128,3,FALSE))/100)))/100,1)*100,0)</f>
        <v>1942800</v>
      </c>
      <c r="AO82" s="66">
        <f>IFERROR(MROUND((AN82+(AN82*(IF(Grunnbeløpstabell!$G$1&lt;&gt;"Egendefinert årlig prisstigning",ATF!$S$13,VLOOKUP($AO$1,Grunnbeløpstabell!$A$2:$L$128,3,FALSE))/100)))/100,1)*100,0)</f>
        <v>2004400</v>
      </c>
      <c r="AP82" s="66">
        <f>IFERROR(MROUND((AO82+(AO82*(IF(Grunnbeløpstabell!$G$1&lt;&gt;"Egendefinert årlig prisstigning",ATF!$S$13,VLOOKUP($AP$1,Grunnbeløpstabell!$A$2:$L$128,3,FALSE))/100)))/100,1)*100,0)</f>
        <v>2067900</v>
      </c>
      <c r="AQ82" s="66">
        <f>IFERROR(MROUND((AP82+(AP82*(IF(Grunnbeløpstabell!$G$1&lt;&gt;"Egendefinert årlig prisstigning",ATF!$S$13,VLOOKUP($AQ$1,Grunnbeløpstabell!$A$2:$L$128,3,FALSE))/100)))/100,1)*100,0)</f>
        <v>2133500</v>
      </c>
      <c r="AR82" s="66">
        <f>IFERROR(MROUND((AQ82+(AQ82*(IF(Grunnbeløpstabell!$G$1&lt;&gt;"Egendefinert årlig prisstigning",ATF!$S$13,VLOOKUP($AR$1,Grunnbeløpstabell!$A$2:$L$128,3,FALSE))/100)))/100,1)*100,0)</f>
        <v>2201100</v>
      </c>
      <c r="AS82" s="66">
        <f>IFERROR(MROUND((AR82+(AR82*(IF(Grunnbeløpstabell!$G$1&lt;&gt;"Egendefinert årlig prisstigning",ATF!$S$13,VLOOKUP($AS$1,Grunnbeløpstabell!$A$2:$L$128,3,FALSE))/100)))/100,1)*100,0)</f>
        <v>2270900</v>
      </c>
      <c r="AT82" s="66">
        <f>IFERROR(MROUND((AS82+(AS82*(IF(Grunnbeløpstabell!$G$1&lt;&gt;"Egendefinert årlig prisstigning",ATF!$S$13,VLOOKUP($AT$1,Grunnbeløpstabell!$A$2:$L$128,3,FALSE))/100)))/100,1)*100,0)</f>
        <v>2342900</v>
      </c>
      <c r="AU82" s="66">
        <f>IFERROR(MROUND((AT82+(AT82*(IF(Grunnbeløpstabell!$G$1&lt;&gt;"Egendefinert årlig prisstigning",ATF!$S$13,VLOOKUP($AU$1,Grunnbeløpstabell!$A$2:$L$128,3,FALSE))/100)))/100,1)*100,0)</f>
        <v>2417200</v>
      </c>
      <c r="AV82" s="66">
        <f>IFERROR(MROUND((AU82+(AU82*(IF(Grunnbeløpstabell!$G$1&lt;&gt;"Egendefinert årlig prisstigning",ATF!$S$13,VLOOKUP($AV$1,Grunnbeløpstabell!$A$2:$L$128,3,FALSE))/100)))/100,1)*100,0)</f>
        <v>2493800</v>
      </c>
      <c r="AW82" s="66">
        <f>IFERROR(MROUND((AV82+(AV82*(IF(Grunnbeløpstabell!$G$1&lt;&gt;"Egendefinert årlig prisstigning",ATF!$S$13,VLOOKUP($AW$1,Grunnbeløpstabell!$A$2:$L$128,3,FALSE))/100)))/100,1)*100,0)</f>
        <v>2572900</v>
      </c>
      <c r="AX82" s="66">
        <f>IFERROR(MROUND((AW82+(AW82*(IF(Grunnbeløpstabell!$G$1&lt;&gt;"Egendefinert årlig prisstigning",ATF!$S$13,VLOOKUP($AX$1,Grunnbeløpstabell!$A$2:$L$128,3,FALSE))/100)))/100,1)*100,0)</f>
        <v>2654500</v>
      </c>
      <c r="AY82" s="66">
        <f>IFERROR(MROUND((AX82+(AX82*(IF(Grunnbeløpstabell!$G$1&lt;&gt;"Egendefinert årlig prisstigning",ATF!$S$13,VLOOKUP($AY$1,Grunnbeløpstabell!$A$2:$L$128,3,FALSE))/100)))/100,1)*100,0)</f>
        <v>2738600</v>
      </c>
      <c r="AZ82" s="66">
        <f>IFERROR(MROUND((AY82+(AY82*(IF(Grunnbeløpstabell!$G$1&lt;&gt;"Egendefinert årlig prisstigning",ATF!$S$13,VLOOKUP($AZ$1,Grunnbeløpstabell!$A$2:$L$128,3,FALSE))/100)))/100,1)*100,0)</f>
        <v>2825400</v>
      </c>
      <c r="BA82" s="66">
        <f>IFERROR(MROUND((AZ82+(AZ82*(IF(Grunnbeløpstabell!$G$1&lt;&gt;"Egendefinert årlig prisstigning",ATF!$S$13,VLOOKUP($BA$1,Grunnbeløpstabell!$A$2:$L$128,3,FALSE))/100)))/100,1)*100,0)</f>
        <v>2915000</v>
      </c>
      <c r="BB82" s="66">
        <f>IFERROR(MROUND((BA82+(BA82*(IF(Grunnbeløpstabell!$G$1&lt;&gt;"Egendefinert årlig prisstigning",ATF!$S$13,VLOOKUP($BB$1,Grunnbeløpstabell!$A$2:$L$128,3,FALSE))/100)))/100,1)*100,0)</f>
        <v>3007400</v>
      </c>
      <c r="BC82" s="66">
        <f>IFERROR(MROUND((BB82+(BB82*(IF(Grunnbeløpstabell!$G$1&lt;&gt;"Egendefinert årlig prisstigning",ATF!$S$13,VLOOKUP($BC$1,Grunnbeløpstabell!$A$2:$L$128,3,FALSE))/100)))/100,1)*100,0)</f>
        <v>3102700</v>
      </c>
      <c r="BD82" s="66">
        <f>IFERROR(MROUND((BC82+(BC82*(IF(Grunnbeløpstabell!$G$1&lt;&gt;"Egendefinert årlig prisstigning",ATF!$S$13,VLOOKUP($BD$1,Grunnbeløpstabell!$A$2:$L$128,3,FALSE))/100)))/100,1)*100,0)</f>
        <v>3201100</v>
      </c>
      <c r="BE82" s="66">
        <f>IFERROR(MROUND((BD82+(BD82*(IF(Grunnbeløpstabell!$G$1&lt;&gt;"Egendefinert årlig prisstigning",ATF!$S$13,VLOOKUP($BE$1,Grunnbeløpstabell!$A$2:$L$128,3,FALSE))/100)))/100,1)*100,0)</f>
        <v>3302600</v>
      </c>
      <c r="BF82" s="66">
        <f>IFERROR(MROUND((BE82+(BE82*(IF(Grunnbeløpstabell!$G$1&lt;&gt;"Egendefinert årlig prisstigning",ATF!$S$13,VLOOKUP($BF$1,Grunnbeløpstabell!$A$2:$L$128,3,FALSE))/100)))/100,1)*100,0)</f>
        <v>3407300</v>
      </c>
      <c r="BG82" s="66">
        <f>IFERROR(MROUND((BF82+(BF82*(IF(Grunnbeløpstabell!$G$1&lt;&gt;"Egendefinert årlig prisstigning",ATF!$S$13,VLOOKUP($BG$1,Grunnbeløpstabell!$A$2:$L$128,3,FALSE))/100)))/100,1)*100,0)</f>
        <v>3515300</v>
      </c>
      <c r="BH82" s="66">
        <f>IFERROR(MROUND((BG82+(BG82*(IF(Grunnbeløpstabell!$G$1&lt;&gt;"Egendefinert årlig prisstigning",ATF!$S$13,VLOOKUP($BH$1,Grunnbeløpstabell!$A$2:$L$128,3,FALSE))/100)))/100,1)*100,0)</f>
        <v>3626700</v>
      </c>
      <c r="BI82" s="66">
        <f>IFERROR(MROUND((BH82+(BH82*(IF(Grunnbeløpstabell!$G$1&lt;&gt;"Egendefinert årlig prisstigning",ATF!$S$13,VLOOKUP($BI$1,Grunnbeløpstabell!$A$2:$L$128,3,FALSE))/100)))/100,1)*100,0)</f>
        <v>3741700</v>
      </c>
      <c r="BJ82" s="66">
        <f>IFERROR(MROUND((BI82+(BI82*(IF(Grunnbeløpstabell!$G$1&lt;&gt;"Egendefinert årlig prisstigning",ATF!$S$13,VLOOKUP($BJ$1,Grunnbeløpstabell!$A$2:$L$128,3,FALSE))/100)))/100,1)*100,0)</f>
        <v>3860300</v>
      </c>
      <c r="BK82" s="66">
        <f>IFERROR(MROUND((BJ82+(BJ82*(IF(Grunnbeløpstabell!$G$1&lt;&gt;"Egendefinert årlig prisstigning",ATF!$S$13,VLOOKUP($BK$1,Grunnbeløpstabell!$A$2:$L$128,3,FALSE))/100)))/100,1)*100,0)</f>
        <v>3982700</v>
      </c>
      <c r="BL82" s="66">
        <f>IFERROR(MROUND((BK82+(BK82*(IF(Grunnbeløpstabell!$G$1&lt;&gt;"Egendefinert årlig prisstigning",ATF!$S$13,VLOOKUP($BL$1,Grunnbeløpstabell!$A$2:$L$128,3,FALSE))/100)))/100,1)*100,0)</f>
        <v>4109000</v>
      </c>
      <c r="BM82" s="66">
        <f>IFERROR(MROUND((BL82+(BL82*(IF(Grunnbeløpstabell!$G$1&lt;&gt;"Egendefinert årlig prisstigning",ATF!$S$13,VLOOKUP($BM$1,Grunnbeløpstabell!$A$2:$L$128,3,FALSE))/100)))/100,1)*100,0)</f>
        <v>4239300</v>
      </c>
      <c r="BN82" s="66">
        <f>IFERROR(MROUND((BM82+(BM82*(IF(Grunnbeløpstabell!$G$1&lt;&gt;"Egendefinert årlig prisstigning",ATF!$S$13,VLOOKUP($BN$1,Grunnbeløpstabell!$A$2:$L$128,3,FALSE))/100)))/100,1)*100,0)</f>
        <v>4373700</v>
      </c>
      <c r="BO82" s="66">
        <f>IFERROR(MROUND((BN82+(BN82*(IF(Grunnbeløpstabell!$G$1&lt;&gt;"Egendefinert årlig prisstigning",ATF!$S$13,VLOOKUP($BO$1,Grunnbeløpstabell!$A$2:$L$128,3,FALSE))/100)))/100,1)*100,0)</f>
        <v>4512300</v>
      </c>
      <c r="BP82" s="66">
        <f>IFERROR(MROUND((BO82+(BO82*(IF(Grunnbeløpstabell!$G$1&lt;&gt;"Egendefinert årlig prisstigning",ATF!$S$13,VLOOKUP($BP$1,Grunnbeløpstabell!$A$2:$L$128,3,FALSE))/100)))/100,1)*100,0)</f>
        <v>4655300</v>
      </c>
      <c r="BQ82" s="66">
        <f>IFERROR(MROUND((BP82+(BP82*(IF(Grunnbeløpstabell!$G$1&lt;&gt;"Egendefinert årlig prisstigning",ATF!$S$13,VLOOKUP($BQ$1,Grunnbeløpstabell!$A$2:$L$128,3,FALSE))/100)))/100,1)*100,0)</f>
        <v>4802900</v>
      </c>
      <c r="BR82" s="66">
        <f>IFERROR(MROUND((BQ82+(BQ82*(IF(Grunnbeløpstabell!$G$1&lt;&gt;"Egendefinert årlig prisstigning",ATF!$S$13,VLOOKUP($BR$1,Grunnbeløpstabell!$A$2:$L$128,3,FALSE))/100)))/100,1)*100,0)</f>
        <v>4955200</v>
      </c>
      <c r="BS82" s="66">
        <f>IFERROR(MROUND((BR82+(BR82*(IF(Grunnbeløpstabell!$G$1&lt;&gt;"Egendefinert årlig prisstigning",ATF!$S$13,VLOOKUP($BS$1,Grunnbeløpstabell!$A$2:$L$128,3,FALSE))/100)))/100,1)*100,0)</f>
        <v>5112300</v>
      </c>
      <c r="BT82" s="66">
        <f>IFERROR(MROUND((BS82+(BS82*(IF(Grunnbeløpstabell!$G$1&lt;&gt;"Egendefinert årlig prisstigning",ATF!$S$13,VLOOKUP($BT$1,Grunnbeløpstabell!$A$2:$L$128,3,FALSE))/100)))/100,1)*100,0)</f>
        <v>5274400</v>
      </c>
      <c r="BU82" s="66">
        <f>IFERROR(MROUND((BT82+(BT82*(IF(Grunnbeløpstabell!$G$1&lt;&gt;"Egendefinert årlig prisstigning",ATF!$S$13,VLOOKUP($BU$1,Grunnbeløpstabell!$A$2:$L$128,3,FALSE))/100)))/100,1)*100,0)</f>
        <v>5441600</v>
      </c>
      <c r="BV82" s="66">
        <f>IFERROR(MROUND((BU82+(BU82*(IF(Grunnbeløpstabell!$G$1&lt;&gt;"Egendefinert årlig prisstigning",ATF!$S$13,VLOOKUP($BV$1,Grunnbeløpstabell!$A$2:$L$128,3,FALSE))/100)))/100,1)*100,0)</f>
        <v>5614100</v>
      </c>
      <c r="BW82" s="66">
        <f>IFERROR(MROUND((BV82+(BV82*(IF(Grunnbeløpstabell!$G$1&lt;&gt;"Egendefinert årlig prisstigning",ATF!$S$13,VLOOKUP($BW$1,Grunnbeløpstabell!$A$2:$L$128,3,FALSE))/100)))/100,1)*100,0)</f>
        <v>5792100</v>
      </c>
      <c r="BX82" s="66">
        <f>IFERROR(MROUND((BW82+(BW82*(IF(Grunnbeløpstabell!$G$1&lt;&gt;"Egendefinert årlig prisstigning",ATF!$S$13,VLOOKUP($BX$1,Grunnbeløpstabell!$A$2:$L$128,3,FALSE))/100)))/100,1)*100,0)</f>
        <v>5975700</v>
      </c>
      <c r="BY82" s="66">
        <f>IFERROR(MROUND((BX82+(BX82*(IF(Grunnbeløpstabell!$G$1&lt;&gt;"Egendefinert årlig prisstigning",ATF!$S$13,VLOOKUP($BY$1,Grunnbeløpstabell!$A$2:$L$128,3,FALSE))/100)))/100,1)*100,0)</f>
        <v>6165100</v>
      </c>
      <c r="BZ82" s="66">
        <f>IFERROR(MROUND((BY82+(BY82*(IF(Grunnbeløpstabell!$G$1&lt;&gt;"Egendefinert årlig prisstigning",ATF!$S$13,VLOOKUP($BZ$1,Grunnbeløpstabell!$A$2:$L$128,3,FALSE))/100)))/100,1)*100,0)</f>
        <v>6360500</v>
      </c>
      <c r="CA82" s="66">
        <f>IFERROR(MROUND((BZ82+(BZ82*(IF(Grunnbeløpstabell!$G$1&lt;&gt;"Egendefinert årlig prisstigning",ATF!$S$13,VLOOKUP($CA$1,Grunnbeløpstabell!$A$2:$L$128,3,FALSE))/100)))/100,1)*100,0)</f>
        <v>6562100</v>
      </c>
      <c r="CB82" s="66">
        <f>IFERROR(MROUND((CA82+(CA82*(IF(Grunnbeløpstabell!$G$1&lt;&gt;"Egendefinert årlig prisstigning",ATF!$S$13,VLOOKUP($CB$1,Grunnbeløpstabell!$A$2:$L$128,3,FALSE))/100)))/100,1)*100,0)</f>
        <v>6770100</v>
      </c>
      <c r="CC82" s="66">
        <f>IFERROR(MROUND((CB82+(CB82*(IF(Grunnbeløpstabell!$G$1&lt;&gt;"Egendefinert årlig prisstigning",ATF!$S$13,VLOOKUP($CC$1,Grunnbeløpstabell!$A$2:$L$128,3,FALSE))/100)))/100,1)*100,0)</f>
        <v>6984700</v>
      </c>
      <c r="CD82" s="66">
        <f>IFERROR(MROUND((CC82+(CC82*(IF(Grunnbeløpstabell!$G$1&lt;&gt;"Egendefinert årlig prisstigning",ATF!$S$13,VLOOKUP($CD$1,Grunnbeløpstabell!$A$2:$L$128,3,FALSE))/100)))/100,1)*100,0)</f>
        <v>7206100</v>
      </c>
      <c r="CE82" s="66">
        <f>IFERROR(MROUND((CD82+(CD82*(IF(Grunnbeløpstabell!$G$1&lt;&gt;"Egendefinert årlig prisstigning",ATF!$S$13,VLOOKUP($CE$1,Grunnbeløpstabell!$A$2:$L$128,3,FALSE))/100)))/100,1)*100,0)</f>
        <v>7434500</v>
      </c>
      <c r="CF82" s="66">
        <f>IFERROR(MROUND((CE82+(CE82*(IF(Grunnbeløpstabell!$G$1&lt;&gt;"Egendefinert årlig prisstigning",ATF!$S$13,VLOOKUP($CF$1,Grunnbeløpstabell!$A$2:$L$128,3,FALSE))/100)))/100,1)*100,0)</f>
        <v>7670200</v>
      </c>
      <c r="CG82" s="66">
        <f>IFERROR(MROUND((CF82+(CF82*(IF(Grunnbeløpstabell!$G$1&lt;&gt;"Egendefinert årlig prisstigning",ATF!$S$13,VLOOKUP($CG$1,Grunnbeløpstabell!$A$2:$L$128,3,FALSE))/100)))/100,1)*100,0)</f>
        <v>7913300</v>
      </c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</row>
    <row r="83" spans="1:147">
      <c r="A83" s="159">
        <v>100</v>
      </c>
      <c r="B83" s="161" t="s">
        <v>237</v>
      </c>
      <c r="C83" s="161" t="s">
        <v>237</v>
      </c>
      <c r="D83" s="161" t="s">
        <v>237</v>
      </c>
      <c r="E83" s="161" t="s">
        <v>237</v>
      </c>
      <c r="F83" s="161" t="s">
        <v>237</v>
      </c>
      <c r="G83" s="161" t="s">
        <v>237</v>
      </c>
      <c r="H83" s="161" t="s">
        <v>237</v>
      </c>
      <c r="I83" s="161" t="s">
        <v>237</v>
      </c>
      <c r="J83" s="161" t="s">
        <v>237</v>
      </c>
      <c r="K83" s="161" t="s">
        <v>237</v>
      </c>
      <c r="L83" s="161" t="s">
        <v>237</v>
      </c>
      <c r="M83" s="161" t="s">
        <v>237</v>
      </c>
      <c r="N83" s="161" t="s">
        <v>237</v>
      </c>
      <c r="O83" s="161" t="s">
        <v>237</v>
      </c>
      <c r="P83" s="161" t="s">
        <v>237</v>
      </c>
      <c r="Q83" s="215">
        <v>1195800</v>
      </c>
      <c r="R83" s="160">
        <v>1208600</v>
      </c>
      <c r="S83" s="215">
        <v>1232500</v>
      </c>
      <c r="T83" s="160">
        <v>1234800</v>
      </c>
      <c r="U83" s="215">
        <v>1249000</v>
      </c>
      <c r="V83" s="160">
        <v>1253100</v>
      </c>
      <c r="W83" s="215">
        <v>1268800</v>
      </c>
      <c r="X83" s="160">
        <v>1285900</v>
      </c>
      <c r="Y83" s="215">
        <v>1291600</v>
      </c>
      <c r="Z83" s="160">
        <v>1304700</v>
      </c>
      <c r="AA83" s="215">
        <v>1326900</v>
      </c>
      <c r="AB83" s="160">
        <v>1357900</v>
      </c>
      <c r="AC83" s="66">
        <f>IFERROR(MROUND((AB83+(AB83*(IF(Grunnbeløpstabell!$G$1&lt;&gt;"Egendefinert årlig prisstigning",ATF!$S$13,VLOOKUP($AC$1,Grunnbeløpstabell!$A$2:$L$128,3,FALSE))/100)))/100,1)*100,0)</f>
        <v>1400900</v>
      </c>
      <c r="AD83" s="66">
        <f>IFERROR(MROUND((AC83+(AC83*(IF(Grunnbeløpstabell!$G$1&lt;&gt;"Egendefinert årlig prisstigning",ATF!$S$13,VLOOKUP($AD$1,Grunnbeløpstabell!$A$2:$L$128,3,FALSE))/100)))/100,1)*100,0)</f>
        <v>1445300</v>
      </c>
      <c r="AE83" s="66">
        <f>IFERROR(MROUND((AD83+(AD83*(IF(Grunnbeløpstabell!$G$1&lt;&gt;"Egendefinert årlig prisstigning",ATF!$S$13,VLOOKUP($AE$1,Grunnbeløpstabell!$A$2:$L$128,3,FALSE))/100)))/100,1)*100,0)</f>
        <v>1491100</v>
      </c>
      <c r="AF83" s="66">
        <f>IFERROR(MROUND((AE83+(AE83*(IF(Grunnbeløpstabell!$G$1&lt;&gt;"Egendefinert årlig prisstigning",ATF!$S$13,VLOOKUP($AF$1,Grunnbeløpstabell!$A$2:$L$128,3,FALSE))/100)))/100,1)*100,0)</f>
        <v>1538400</v>
      </c>
      <c r="AG83" s="66">
        <f>IFERROR(MROUND((AF83+(AF83*(IF(Grunnbeløpstabell!$G$1&lt;&gt;"Egendefinert årlig prisstigning",ATF!$S$13,VLOOKUP($AG$1,Grunnbeløpstabell!$A$2:$L$128,3,FALSE))/100)))/100,1)*100,0)</f>
        <v>1587200</v>
      </c>
      <c r="AH83" s="66">
        <f>IFERROR(MROUND((AG83+(AG83*(IF(Grunnbeløpstabell!$G$1&lt;&gt;"Egendefinert årlig prisstigning",ATF!$S$13,VLOOKUP($AH$1,Grunnbeløpstabell!$A$2:$L$128,3,FALSE))/100)))/100,1)*100,0)</f>
        <v>1637500</v>
      </c>
      <c r="AI83" s="66">
        <f>IFERROR(MROUND((AH83+(AH83*(IF(Grunnbeløpstabell!$G$1&lt;&gt;"Egendefinert årlig prisstigning",ATF!$S$13,VLOOKUP($AI$1,Grunnbeløpstabell!$A$2:$L$128,3,FALSE))/100)))/100,1)*100,0)</f>
        <v>1689400</v>
      </c>
      <c r="AJ83" s="66">
        <f>IFERROR(MROUND((AI83+(AI83*(IF(Grunnbeløpstabell!$G$1&lt;&gt;"Egendefinert årlig prisstigning",ATF!$S$13,VLOOKUP($AJ$1,Grunnbeløpstabell!$A$2:$L$128,3,FALSE))/100)))/100,1)*100,0)</f>
        <v>1743000</v>
      </c>
      <c r="AK83" s="66">
        <f>IFERROR(MROUND((AJ83+(AJ83*(IF(Grunnbeløpstabell!$G$1&lt;&gt;"Egendefinert årlig prisstigning",ATF!$S$13,VLOOKUP($AK$1,Grunnbeløpstabell!$A$2:$L$128,3,FALSE))/100)))/100,1)*100,0)</f>
        <v>1798300</v>
      </c>
      <c r="AL83" s="66">
        <f>IFERROR(MROUND((AK83+(AK83*(IF(Grunnbeløpstabell!$G$1&lt;&gt;"Egendefinert årlig prisstigning",ATF!$S$13,VLOOKUP($AL$1,Grunnbeløpstabell!$A$2:$L$128,3,FALSE))/100)))/100,1)*100,0)</f>
        <v>1855300</v>
      </c>
      <c r="AM83" s="66">
        <f>IFERROR(MROUND((AL83+(AL83*(IF(Grunnbeløpstabell!$G$1&lt;&gt;"Egendefinert årlig prisstigning",ATF!$S$13,VLOOKUP($AM$1,Grunnbeløpstabell!$A$2:$L$128,3,FALSE))/100)))/100,1)*100,0)</f>
        <v>1914100</v>
      </c>
      <c r="AN83" s="66">
        <f>IFERROR(MROUND((AM83+(AM83*(IF(Grunnbeløpstabell!$G$1&lt;&gt;"Egendefinert årlig prisstigning",ATF!$S$13,VLOOKUP($AN$1,Grunnbeløpstabell!$A$2:$L$128,3,FALSE))/100)))/100,1)*100,0)</f>
        <v>1974800</v>
      </c>
      <c r="AO83" s="66">
        <f>IFERROR(MROUND((AN83+(AN83*(IF(Grunnbeløpstabell!$G$1&lt;&gt;"Egendefinert årlig prisstigning",ATF!$S$13,VLOOKUP($AO$1,Grunnbeløpstabell!$A$2:$L$128,3,FALSE))/100)))/100,1)*100,0)</f>
        <v>2037400</v>
      </c>
      <c r="AP83" s="66">
        <f>IFERROR(MROUND((AO83+(AO83*(IF(Grunnbeløpstabell!$G$1&lt;&gt;"Egendefinert årlig prisstigning",ATF!$S$13,VLOOKUP($AP$1,Grunnbeløpstabell!$A$2:$L$128,3,FALSE))/100)))/100,1)*100,0)</f>
        <v>2102000</v>
      </c>
      <c r="AQ83" s="66">
        <f>IFERROR(MROUND((AP83+(AP83*(IF(Grunnbeløpstabell!$G$1&lt;&gt;"Egendefinert årlig prisstigning",ATF!$S$13,VLOOKUP($AQ$1,Grunnbeløpstabell!$A$2:$L$128,3,FALSE))/100)))/100,1)*100,0)</f>
        <v>2168600</v>
      </c>
      <c r="AR83" s="66">
        <f>IFERROR(MROUND((AQ83+(AQ83*(IF(Grunnbeløpstabell!$G$1&lt;&gt;"Egendefinert årlig prisstigning",ATF!$S$13,VLOOKUP($AR$1,Grunnbeløpstabell!$A$2:$L$128,3,FALSE))/100)))/100,1)*100,0)</f>
        <v>2237300</v>
      </c>
      <c r="AS83" s="66">
        <f>IFERROR(MROUND((AR83+(AR83*(IF(Grunnbeløpstabell!$G$1&lt;&gt;"Egendefinert årlig prisstigning",ATF!$S$13,VLOOKUP($AS$1,Grunnbeløpstabell!$A$2:$L$128,3,FALSE))/100)))/100,1)*100,0)</f>
        <v>2308200</v>
      </c>
      <c r="AT83" s="66">
        <f>IFERROR(MROUND((AS83+(AS83*(IF(Grunnbeløpstabell!$G$1&lt;&gt;"Egendefinert årlig prisstigning",ATF!$S$13,VLOOKUP($AT$1,Grunnbeløpstabell!$A$2:$L$128,3,FALSE))/100)))/100,1)*100,0)</f>
        <v>2381400</v>
      </c>
      <c r="AU83" s="66">
        <f>IFERROR(MROUND((AT83+(AT83*(IF(Grunnbeløpstabell!$G$1&lt;&gt;"Egendefinert årlig prisstigning",ATF!$S$13,VLOOKUP($AU$1,Grunnbeløpstabell!$A$2:$L$128,3,FALSE))/100)))/100,1)*100,0)</f>
        <v>2456900</v>
      </c>
      <c r="AV83" s="66">
        <f>IFERROR(MROUND((AU83+(AU83*(IF(Grunnbeløpstabell!$G$1&lt;&gt;"Egendefinert årlig prisstigning",ATF!$S$13,VLOOKUP($AV$1,Grunnbeløpstabell!$A$2:$L$128,3,FALSE))/100)))/100,1)*100,0)</f>
        <v>2534800</v>
      </c>
      <c r="AW83" s="66">
        <f>IFERROR(MROUND((AV83+(AV83*(IF(Grunnbeløpstabell!$G$1&lt;&gt;"Egendefinert årlig prisstigning",ATF!$S$13,VLOOKUP($AW$1,Grunnbeløpstabell!$A$2:$L$128,3,FALSE))/100)))/100,1)*100,0)</f>
        <v>2615200</v>
      </c>
      <c r="AX83" s="66">
        <f>IFERROR(MROUND((AW83+(AW83*(IF(Grunnbeløpstabell!$G$1&lt;&gt;"Egendefinert årlig prisstigning",ATF!$S$13,VLOOKUP($AX$1,Grunnbeløpstabell!$A$2:$L$128,3,FALSE))/100)))/100,1)*100,0)</f>
        <v>2698100</v>
      </c>
      <c r="AY83" s="66">
        <f>IFERROR(MROUND((AX83+(AX83*(IF(Grunnbeløpstabell!$G$1&lt;&gt;"Egendefinert årlig prisstigning",ATF!$S$13,VLOOKUP($AY$1,Grunnbeløpstabell!$A$2:$L$128,3,FALSE))/100)))/100,1)*100,0)</f>
        <v>2783600</v>
      </c>
      <c r="AZ83" s="66">
        <f>IFERROR(MROUND((AY83+(AY83*(IF(Grunnbeløpstabell!$G$1&lt;&gt;"Egendefinert årlig prisstigning",ATF!$S$13,VLOOKUP($AZ$1,Grunnbeløpstabell!$A$2:$L$128,3,FALSE))/100)))/100,1)*100,0)</f>
        <v>2871800</v>
      </c>
      <c r="BA83" s="66">
        <f>IFERROR(MROUND((AZ83+(AZ83*(IF(Grunnbeløpstabell!$G$1&lt;&gt;"Egendefinert årlig prisstigning",ATF!$S$13,VLOOKUP($BA$1,Grunnbeløpstabell!$A$2:$L$128,3,FALSE))/100)))/100,1)*100,0)</f>
        <v>2962800</v>
      </c>
      <c r="BB83" s="66">
        <f>IFERROR(MROUND((BA83+(BA83*(IF(Grunnbeløpstabell!$G$1&lt;&gt;"Egendefinert årlig prisstigning",ATF!$S$13,VLOOKUP($BB$1,Grunnbeløpstabell!$A$2:$L$128,3,FALSE))/100)))/100,1)*100,0)</f>
        <v>3056700</v>
      </c>
      <c r="BC83" s="66">
        <f>IFERROR(MROUND((BB83+(BB83*(IF(Grunnbeløpstabell!$G$1&lt;&gt;"Egendefinert årlig prisstigning",ATF!$S$13,VLOOKUP($BC$1,Grunnbeløpstabell!$A$2:$L$128,3,FALSE))/100)))/100,1)*100,0)</f>
        <v>3153600</v>
      </c>
      <c r="BD83" s="66">
        <f>IFERROR(MROUND((BC83+(BC83*(IF(Grunnbeløpstabell!$G$1&lt;&gt;"Egendefinert årlig prisstigning",ATF!$S$13,VLOOKUP($BD$1,Grunnbeløpstabell!$A$2:$L$128,3,FALSE))/100)))/100,1)*100,0)</f>
        <v>3253600</v>
      </c>
      <c r="BE83" s="66">
        <f>IFERROR(MROUND((BD83+(BD83*(IF(Grunnbeløpstabell!$G$1&lt;&gt;"Egendefinert årlig prisstigning",ATF!$S$13,VLOOKUP($BE$1,Grunnbeløpstabell!$A$2:$L$128,3,FALSE))/100)))/100,1)*100,0)</f>
        <v>3356700</v>
      </c>
      <c r="BF83" s="66">
        <f>IFERROR(MROUND((BE83+(BE83*(IF(Grunnbeløpstabell!$G$1&lt;&gt;"Egendefinert årlig prisstigning",ATF!$S$13,VLOOKUP($BF$1,Grunnbeløpstabell!$A$2:$L$128,3,FALSE))/100)))/100,1)*100,0)</f>
        <v>3463100</v>
      </c>
      <c r="BG83" s="66">
        <f>IFERROR(MROUND((BF83+(BF83*(IF(Grunnbeløpstabell!$G$1&lt;&gt;"Egendefinert årlig prisstigning",ATF!$S$13,VLOOKUP($BG$1,Grunnbeløpstabell!$A$2:$L$128,3,FALSE))/100)))/100,1)*100,0)</f>
        <v>3572900</v>
      </c>
      <c r="BH83" s="66">
        <f>IFERROR(MROUND((BG83+(BG83*(IF(Grunnbeløpstabell!$G$1&lt;&gt;"Egendefinert årlig prisstigning",ATF!$S$13,VLOOKUP($BH$1,Grunnbeløpstabell!$A$2:$L$128,3,FALSE))/100)))/100,1)*100,0)</f>
        <v>3686200</v>
      </c>
      <c r="BI83" s="66">
        <f>IFERROR(MROUND((BH83+(BH83*(IF(Grunnbeløpstabell!$G$1&lt;&gt;"Egendefinert årlig prisstigning",ATF!$S$13,VLOOKUP($BI$1,Grunnbeløpstabell!$A$2:$L$128,3,FALSE))/100)))/100,1)*100,0)</f>
        <v>3803100</v>
      </c>
      <c r="BJ83" s="66">
        <f>IFERROR(MROUND((BI83+(BI83*(IF(Grunnbeløpstabell!$G$1&lt;&gt;"Egendefinert årlig prisstigning",ATF!$S$13,VLOOKUP($BJ$1,Grunnbeløpstabell!$A$2:$L$128,3,FALSE))/100)))/100,1)*100,0)</f>
        <v>3923700</v>
      </c>
      <c r="BK83" s="66">
        <f>IFERROR(MROUND((BJ83+(BJ83*(IF(Grunnbeløpstabell!$G$1&lt;&gt;"Egendefinert årlig prisstigning",ATF!$S$13,VLOOKUP($BK$1,Grunnbeløpstabell!$A$2:$L$128,3,FALSE))/100)))/100,1)*100,0)</f>
        <v>4048100</v>
      </c>
      <c r="BL83" s="66">
        <f>IFERROR(MROUND((BK83+(BK83*(IF(Grunnbeløpstabell!$G$1&lt;&gt;"Egendefinert årlig prisstigning",ATF!$S$13,VLOOKUP($BL$1,Grunnbeløpstabell!$A$2:$L$128,3,FALSE))/100)))/100,1)*100,0)</f>
        <v>4176400</v>
      </c>
      <c r="BM83" s="66">
        <f>IFERROR(MROUND((BL83+(BL83*(IF(Grunnbeløpstabell!$G$1&lt;&gt;"Egendefinert årlig prisstigning",ATF!$S$13,VLOOKUP($BM$1,Grunnbeløpstabell!$A$2:$L$128,3,FALSE))/100)))/100,1)*100,0)</f>
        <v>4308800</v>
      </c>
      <c r="BN83" s="66">
        <f>IFERROR(MROUND((BM83+(BM83*(IF(Grunnbeløpstabell!$G$1&lt;&gt;"Egendefinert årlig prisstigning",ATF!$S$13,VLOOKUP($BN$1,Grunnbeløpstabell!$A$2:$L$128,3,FALSE))/100)))/100,1)*100,0)</f>
        <v>4445400</v>
      </c>
      <c r="BO83" s="66">
        <f>IFERROR(MROUND((BN83+(BN83*(IF(Grunnbeløpstabell!$G$1&lt;&gt;"Egendefinert årlig prisstigning",ATF!$S$13,VLOOKUP($BO$1,Grunnbeløpstabell!$A$2:$L$128,3,FALSE))/100)))/100,1)*100,0)</f>
        <v>4586300</v>
      </c>
      <c r="BP83" s="66">
        <f>IFERROR(MROUND((BO83+(BO83*(IF(Grunnbeløpstabell!$G$1&lt;&gt;"Egendefinert årlig prisstigning",ATF!$S$13,VLOOKUP($BP$1,Grunnbeløpstabell!$A$2:$L$128,3,FALSE))/100)))/100,1)*100,0)</f>
        <v>4731700</v>
      </c>
      <c r="BQ83" s="66">
        <f>IFERROR(MROUND((BP83+(BP83*(IF(Grunnbeløpstabell!$G$1&lt;&gt;"Egendefinert årlig prisstigning",ATF!$S$13,VLOOKUP($BQ$1,Grunnbeløpstabell!$A$2:$L$128,3,FALSE))/100)))/100,1)*100,0)</f>
        <v>4881700</v>
      </c>
      <c r="BR83" s="66">
        <f>IFERROR(MROUND((BQ83+(BQ83*(IF(Grunnbeløpstabell!$G$1&lt;&gt;"Egendefinert årlig prisstigning",ATF!$S$13,VLOOKUP($BR$1,Grunnbeløpstabell!$A$2:$L$128,3,FALSE))/100)))/100,1)*100,0)</f>
        <v>5036400</v>
      </c>
      <c r="BS83" s="66">
        <f>IFERROR(MROUND((BR83+(BR83*(IF(Grunnbeløpstabell!$G$1&lt;&gt;"Egendefinert årlig prisstigning",ATF!$S$13,VLOOKUP($BS$1,Grunnbeløpstabell!$A$2:$L$128,3,FALSE))/100)))/100,1)*100,0)</f>
        <v>5196100</v>
      </c>
      <c r="BT83" s="66">
        <f>IFERROR(MROUND((BS83+(BS83*(IF(Grunnbeløpstabell!$G$1&lt;&gt;"Egendefinert årlig prisstigning",ATF!$S$13,VLOOKUP($BT$1,Grunnbeløpstabell!$A$2:$L$128,3,FALSE))/100)))/100,1)*100,0)</f>
        <v>5360800</v>
      </c>
      <c r="BU83" s="66">
        <f>IFERROR(MROUND((BT83+(BT83*(IF(Grunnbeløpstabell!$G$1&lt;&gt;"Egendefinert årlig prisstigning",ATF!$S$13,VLOOKUP($BU$1,Grunnbeløpstabell!$A$2:$L$128,3,FALSE))/100)))/100,1)*100,0)</f>
        <v>5530700</v>
      </c>
      <c r="BV83" s="66">
        <f>IFERROR(MROUND((BU83+(BU83*(IF(Grunnbeløpstabell!$G$1&lt;&gt;"Egendefinert årlig prisstigning",ATF!$S$13,VLOOKUP($BV$1,Grunnbeløpstabell!$A$2:$L$128,3,FALSE))/100)))/100,1)*100,0)</f>
        <v>5706000</v>
      </c>
      <c r="BW83" s="66">
        <f>IFERROR(MROUND((BV83+(BV83*(IF(Grunnbeløpstabell!$G$1&lt;&gt;"Egendefinert årlig prisstigning",ATF!$S$13,VLOOKUP($BW$1,Grunnbeløpstabell!$A$2:$L$128,3,FALSE))/100)))/100,1)*100,0)</f>
        <v>5886900</v>
      </c>
      <c r="BX83" s="66">
        <f>IFERROR(MROUND((BW83+(BW83*(IF(Grunnbeløpstabell!$G$1&lt;&gt;"Egendefinert årlig prisstigning",ATF!$S$13,VLOOKUP($BX$1,Grunnbeløpstabell!$A$2:$L$128,3,FALSE))/100)))/100,1)*100,0)</f>
        <v>6073500</v>
      </c>
      <c r="BY83" s="66">
        <f>IFERROR(MROUND((BX83+(BX83*(IF(Grunnbeløpstabell!$G$1&lt;&gt;"Egendefinert årlig prisstigning",ATF!$S$13,VLOOKUP($BY$1,Grunnbeløpstabell!$A$2:$L$128,3,FALSE))/100)))/100,1)*100,0)</f>
        <v>6266000</v>
      </c>
      <c r="BZ83" s="66">
        <f>IFERROR(MROUND((BY83+(BY83*(IF(Grunnbeløpstabell!$G$1&lt;&gt;"Egendefinert årlig prisstigning",ATF!$S$13,VLOOKUP($BZ$1,Grunnbeløpstabell!$A$2:$L$128,3,FALSE))/100)))/100,1)*100,0)</f>
        <v>6464600</v>
      </c>
      <c r="CA83" s="66">
        <f>IFERROR(MROUND((BZ83+(BZ83*(IF(Grunnbeløpstabell!$G$1&lt;&gt;"Egendefinert årlig prisstigning",ATF!$S$13,VLOOKUP($CA$1,Grunnbeløpstabell!$A$2:$L$128,3,FALSE))/100)))/100,1)*100,0)</f>
        <v>6669500</v>
      </c>
      <c r="CB83" s="66">
        <f>IFERROR(MROUND((CA83+(CA83*(IF(Grunnbeløpstabell!$G$1&lt;&gt;"Egendefinert årlig prisstigning",ATF!$S$13,VLOOKUP($CB$1,Grunnbeløpstabell!$A$2:$L$128,3,FALSE))/100)))/100,1)*100,0)</f>
        <v>6880900</v>
      </c>
      <c r="CC83" s="66">
        <f>IFERROR(MROUND((CB83+(CB83*(IF(Grunnbeløpstabell!$G$1&lt;&gt;"Egendefinert årlig prisstigning",ATF!$S$13,VLOOKUP($CC$1,Grunnbeløpstabell!$A$2:$L$128,3,FALSE))/100)))/100,1)*100,0)</f>
        <v>7099000</v>
      </c>
      <c r="CD83" s="66">
        <f>IFERROR(MROUND((CC83+(CC83*(IF(Grunnbeløpstabell!$G$1&lt;&gt;"Egendefinert årlig prisstigning",ATF!$S$13,VLOOKUP($CD$1,Grunnbeløpstabell!$A$2:$L$128,3,FALSE))/100)))/100,1)*100,0)</f>
        <v>7324000</v>
      </c>
      <c r="CE83" s="66">
        <f>IFERROR(MROUND((CD83+(CD83*(IF(Grunnbeløpstabell!$G$1&lt;&gt;"Egendefinert årlig prisstigning",ATF!$S$13,VLOOKUP($CE$1,Grunnbeløpstabell!$A$2:$L$128,3,FALSE))/100)))/100,1)*100,0)</f>
        <v>7556200</v>
      </c>
      <c r="CF83" s="66">
        <f>IFERROR(MROUND((CE83+(CE83*(IF(Grunnbeløpstabell!$G$1&lt;&gt;"Egendefinert årlig prisstigning",ATF!$S$13,VLOOKUP($CF$1,Grunnbeløpstabell!$A$2:$L$128,3,FALSE))/100)))/100,1)*100,0)</f>
        <v>7795700</v>
      </c>
      <c r="CG83" s="66">
        <f>IFERROR(MROUND((CF83+(CF83*(IF(Grunnbeløpstabell!$G$1&lt;&gt;"Egendefinert årlig prisstigning",ATF!$S$13,VLOOKUP($CG$1,Grunnbeløpstabell!$A$2:$L$128,3,FALSE))/100)))/100,1)*100,0)</f>
        <v>8042800</v>
      </c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</row>
    <row r="84" spans="1:147">
      <c r="A84" s="159">
        <v>101</v>
      </c>
      <c r="B84" s="161" t="s">
        <v>237</v>
      </c>
      <c r="C84" s="161" t="s">
        <v>237</v>
      </c>
      <c r="D84" s="161" t="s">
        <v>237</v>
      </c>
      <c r="E84" s="161" t="s">
        <v>237</v>
      </c>
      <c r="F84" s="161" t="s">
        <v>237</v>
      </c>
      <c r="G84" s="161" t="s">
        <v>237</v>
      </c>
      <c r="H84" s="161" t="s">
        <v>237</v>
      </c>
      <c r="I84" s="161" t="s">
        <v>237</v>
      </c>
      <c r="J84" s="161" t="s">
        <v>237</v>
      </c>
      <c r="K84" s="161" t="s">
        <v>237</v>
      </c>
      <c r="L84" s="161" t="s">
        <v>237</v>
      </c>
      <c r="M84" s="161" t="s">
        <v>237</v>
      </c>
      <c r="N84" s="161" t="s">
        <v>237</v>
      </c>
      <c r="O84" s="161" t="s">
        <v>237</v>
      </c>
      <c r="P84" s="161" t="s">
        <v>237</v>
      </c>
      <c r="Q84" s="215">
        <v>1215800</v>
      </c>
      <c r="R84" s="160">
        <v>1228800</v>
      </c>
      <c r="S84" s="215">
        <v>1253100</v>
      </c>
      <c r="T84" s="160">
        <v>1255500</v>
      </c>
      <c r="U84" s="215">
        <v>1269900</v>
      </c>
      <c r="V84" s="160">
        <v>1274100</v>
      </c>
      <c r="W84" s="215">
        <v>1290000</v>
      </c>
      <c r="X84" s="160">
        <v>1307400</v>
      </c>
      <c r="Y84" s="215">
        <v>1313200</v>
      </c>
      <c r="Z84" s="160">
        <v>1326500</v>
      </c>
      <c r="AA84" s="215">
        <v>1349100</v>
      </c>
      <c r="AB84" s="160">
        <v>1380100</v>
      </c>
      <c r="AC84" s="66">
        <f>IFERROR(MROUND((AB84+(AB84*(IF(Grunnbeløpstabell!$G$1&lt;&gt;"Egendefinert årlig prisstigning",ATF!$S$13,VLOOKUP($AC$1,Grunnbeløpstabell!$A$2:$L$128,3,FALSE))/100)))/100,1)*100,0)</f>
        <v>1423800</v>
      </c>
      <c r="AD84" s="66">
        <f>IFERROR(MROUND((AC84+(AC84*(IF(Grunnbeløpstabell!$G$1&lt;&gt;"Egendefinert årlig prisstigning",ATF!$S$13,VLOOKUP($AD$1,Grunnbeløpstabell!$A$2:$L$128,3,FALSE))/100)))/100,1)*100,0)</f>
        <v>1468900</v>
      </c>
      <c r="AE84" s="66">
        <f>IFERROR(MROUND((AD84+(AD84*(IF(Grunnbeløpstabell!$G$1&lt;&gt;"Egendefinert årlig prisstigning",ATF!$S$13,VLOOKUP($AE$1,Grunnbeløpstabell!$A$2:$L$128,3,FALSE))/100)))/100,1)*100,0)</f>
        <v>1515500</v>
      </c>
      <c r="AF84" s="66">
        <f>IFERROR(MROUND((AE84+(AE84*(IF(Grunnbeløpstabell!$G$1&lt;&gt;"Egendefinert årlig prisstigning",ATF!$S$13,VLOOKUP($AF$1,Grunnbeløpstabell!$A$2:$L$128,3,FALSE))/100)))/100,1)*100,0)</f>
        <v>1563500</v>
      </c>
      <c r="AG84" s="66">
        <f>IFERROR(MROUND((AF84+(AF84*(IF(Grunnbeløpstabell!$G$1&lt;&gt;"Egendefinert årlig prisstigning",ATF!$S$13,VLOOKUP($AG$1,Grunnbeløpstabell!$A$2:$L$128,3,FALSE))/100)))/100,1)*100,0)</f>
        <v>1613100</v>
      </c>
      <c r="AH84" s="66">
        <f>IFERROR(MROUND((AG84+(AG84*(IF(Grunnbeløpstabell!$G$1&lt;&gt;"Egendefinert årlig prisstigning",ATF!$S$13,VLOOKUP($AH$1,Grunnbeløpstabell!$A$2:$L$128,3,FALSE))/100)))/100,1)*100,0)</f>
        <v>1664200</v>
      </c>
      <c r="AI84" s="66">
        <f>IFERROR(MROUND((AH84+(AH84*(IF(Grunnbeløpstabell!$G$1&lt;&gt;"Egendefinert årlig prisstigning",ATF!$S$13,VLOOKUP($AI$1,Grunnbeløpstabell!$A$2:$L$128,3,FALSE))/100)))/100,1)*100,0)</f>
        <v>1717000</v>
      </c>
      <c r="AJ84" s="66">
        <f>IFERROR(MROUND((AI84+(AI84*(IF(Grunnbeløpstabell!$G$1&lt;&gt;"Egendefinert årlig prisstigning",ATF!$S$13,VLOOKUP($AJ$1,Grunnbeløpstabell!$A$2:$L$128,3,FALSE))/100)))/100,1)*100,0)</f>
        <v>1771400</v>
      </c>
      <c r="AK84" s="66">
        <f>IFERROR(MROUND((AJ84+(AJ84*(IF(Grunnbeløpstabell!$G$1&lt;&gt;"Egendefinert årlig prisstigning",ATF!$S$13,VLOOKUP($AK$1,Grunnbeløpstabell!$A$2:$L$128,3,FALSE))/100)))/100,1)*100,0)</f>
        <v>1827600</v>
      </c>
      <c r="AL84" s="66">
        <f>IFERROR(MROUND((AK84+(AK84*(IF(Grunnbeløpstabell!$G$1&lt;&gt;"Egendefinert årlig prisstigning",ATF!$S$13,VLOOKUP($AL$1,Grunnbeløpstabell!$A$2:$L$128,3,FALSE))/100)))/100,1)*100,0)</f>
        <v>1885500</v>
      </c>
      <c r="AM84" s="66">
        <f>IFERROR(MROUND((AL84+(AL84*(IF(Grunnbeløpstabell!$G$1&lt;&gt;"Egendefinert årlig prisstigning",ATF!$S$13,VLOOKUP($AM$1,Grunnbeløpstabell!$A$2:$L$128,3,FALSE))/100)))/100,1)*100,0)</f>
        <v>1945300</v>
      </c>
      <c r="AN84" s="66">
        <f>IFERROR(MROUND((AM84+(AM84*(IF(Grunnbeløpstabell!$G$1&lt;&gt;"Egendefinert årlig prisstigning",ATF!$S$13,VLOOKUP($AN$1,Grunnbeløpstabell!$A$2:$L$128,3,FALSE))/100)))/100,1)*100,0)</f>
        <v>2007000</v>
      </c>
      <c r="AO84" s="66">
        <f>IFERROR(MROUND((AN84+(AN84*(IF(Grunnbeløpstabell!$G$1&lt;&gt;"Egendefinert årlig prisstigning",ATF!$S$13,VLOOKUP($AO$1,Grunnbeløpstabell!$A$2:$L$128,3,FALSE))/100)))/100,1)*100,0)</f>
        <v>2070600</v>
      </c>
      <c r="AP84" s="66">
        <f>IFERROR(MROUND((AO84+(AO84*(IF(Grunnbeløpstabell!$G$1&lt;&gt;"Egendefinert årlig prisstigning",ATF!$S$13,VLOOKUP($AP$1,Grunnbeløpstabell!$A$2:$L$128,3,FALSE))/100)))/100,1)*100,0)</f>
        <v>2136200</v>
      </c>
      <c r="AQ84" s="66">
        <f>IFERROR(MROUND((AP84+(AP84*(IF(Grunnbeløpstabell!$G$1&lt;&gt;"Egendefinert årlig prisstigning",ATF!$S$13,VLOOKUP($AQ$1,Grunnbeløpstabell!$A$2:$L$128,3,FALSE))/100)))/100,1)*100,0)</f>
        <v>2203900</v>
      </c>
      <c r="AR84" s="66">
        <f>IFERROR(MROUND((AQ84+(AQ84*(IF(Grunnbeløpstabell!$G$1&lt;&gt;"Egendefinert årlig prisstigning",ATF!$S$13,VLOOKUP($AR$1,Grunnbeløpstabell!$A$2:$L$128,3,FALSE))/100)))/100,1)*100,0)</f>
        <v>2273800</v>
      </c>
      <c r="AS84" s="66">
        <f>IFERROR(MROUND((AR84+(AR84*(IF(Grunnbeløpstabell!$G$1&lt;&gt;"Egendefinert årlig prisstigning",ATF!$S$13,VLOOKUP($AS$1,Grunnbeløpstabell!$A$2:$L$128,3,FALSE))/100)))/100,1)*100,0)</f>
        <v>2345900</v>
      </c>
      <c r="AT84" s="66">
        <f>IFERROR(MROUND((AS84+(AS84*(IF(Grunnbeløpstabell!$G$1&lt;&gt;"Egendefinert årlig prisstigning",ATF!$S$13,VLOOKUP($AT$1,Grunnbeløpstabell!$A$2:$L$128,3,FALSE))/100)))/100,1)*100,0)</f>
        <v>2420300</v>
      </c>
      <c r="AU84" s="66">
        <f>IFERROR(MROUND((AT84+(AT84*(IF(Grunnbeløpstabell!$G$1&lt;&gt;"Egendefinert årlig prisstigning",ATF!$S$13,VLOOKUP($AU$1,Grunnbeløpstabell!$A$2:$L$128,3,FALSE))/100)))/100,1)*100,0)</f>
        <v>2497000</v>
      </c>
      <c r="AV84" s="66">
        <f>IFERROR(MROUND((AU84+(AU84*(IF(Grunnbeløpstabell!$G$1&lt;&gt;"Egendefinert årlig prisstigning",ATF!$S$13,VLOOKUP($AV$1,Grunnbeløpstabell!$A$2:$L$128,3,FALSE))/100)))/100,1)*100,0)</f>
        <v>2576200</v>
      </c>
      <c r="AW84" s="66">
        <f>IFERROR(MROUND((AV84+(AV84*(IF(Grunnbeløpstabell!$G$1&lt;&gt;"Egendefinert årlig prisstigning",ATF!$S$13,VLOOKUP($AW$1,Grunnbeløpstabell!$A$2:$L$128,3,FALSE))/100)))/100,1)*100,0)</f>
        <v>2657900</v>
      </c>
      <c r="AX84" s="66">
        <f>IFERROR(MROUND((AW84+(AW84*(IF(Grunnbeløpstabell!$G$1&lt;&gt;"Egendefinert årlig prisstigning",ATF!$S$13,VLOOKUP($AX$1,Grunnbeløpstabell!$A$2:$L$128,3,FALSE))/100)))/100,1)*100,0)</f>
        <v>2742200</v>
      </c>
      <c r="AY84" s="66">
        <f>IFERROR(MROUND((AX84+(AX84*(IF(Grunnbeløpstabell!$G$1&lt;&gt;"Egendefinert årlig prisstigning",ATF!$S$13,VLOOKUP($AY$1,Grunnbeløpstabell!$A$2:$L$128,3,FALSE))/100)))/100,1)*100,0)</f>
        <v>2829100</v>
      </c>
      <c r="AZ84" s="66">
        <f>IFERROR(MROUND((AY84+(AY84*(IF(Grunnbeløpstabell!$G$1&lt;&gt;"Egendefinert årlig prisstigning",ATF!$S$13,VLOOKUP($AZ$1,Grunnbeløpstabell!$A$2:$L$128,3,FALSE))/100)))/100,1)*100,0)</f>
        <v>2918800</v>
      </c>
      <c r="BA84" s="66">
        <f>IFERROR(MROUND((AZ84+(AZ84*(IF(Grunnbeløpstabell!$G$1&lt;&gt;"Egendefinert årlig prisstigning",ATF!$S$13,VLOOKUP($BA$1,Grunnbeløpstabell!$A$2:$L$128,3,FALSE))/100)))/100,1)*100,0)</f>
        <v>3011300</v>
      </c>
      <c r="BB84" s="66">
        <f>IFERROR(MROUND((BA84+(BA84*(IF(Grunnbeløpstabell!$G$1&lt;&gt;"Egendefinert årlig prisstigning",ATF!$S$13,VLOOKUP($BB$1,Grunnbeløpstabell!$A$2:$L$128,3,FALSE))/100)))/100,1)*100,0)</f>
        <v>3106800</v>
      </c>
      <c r="BC84" s="66">
        <f>IFERROR(MROUND((BB84+(BB84*(IF(Grunnbeløpstabell!$G$1&lt;&gt;"Egendefinert årlig prisstigning",ATF!$S$13,VLOOKUP($BC$1,Grunnbeløpstabell!$A$2:$L$128,3,FALSE))/100)))/100,1)*100,0)</f>
        <v>3205300</v>
      </c>
      <c r="BD84" s="66">
        <f>IFERROR(MROUND((BC84+(BC84*(IF(Grunnbeløpstabell!$G$1&lt;&gt;"Egendefinert årlig prisstigning",ATF!$S$13,VLOOKUP($BD$1,Grunnbeløpstabell!$A$2:$L$128,3,FALSE))/100)))/100,1)*100,0)</f>
        <v>3306900</v>
      </c>
      <c r="BE84" s="66">
        <f>IFERROR(MROUND((BD84+(BD84*(IF(Grunnbeløpstabell!$G$1&lt;&gt;"Egendefinert årlig prisstigning",ATF!$S$13,VLOOKUP($BE$1,Grunnbeløpstabell!$A$2:$L$128,3,FALSE))/100)))/100,1)*100,0)</f>
        <v>3411700</v>
      </c>
      <c r="BF84" s="66">
        <f>IFERROR(MROUND((BE84+(BE84*(IF(Grunnbeløpstabell!$G$1&lt;&gt;"Egendefinert årlig prisstigning",ATF!$S$13,VLOOKUP($BF$1,Grunnbeløpstabell!$A$2:$L$128,3,FALSE))/100)))/100,1)*100,0)</f>
        <v>3519900</v>
      </c>
      <c r="BG84" s="66">
        <f>IFERROR(MROUND((BF84+(BF84*(IF(Grunnbeløpstabell!$G$1&lt;&gt;"Egendefinert årlig prisstigning",ATF!$S$13,VLOOKUP($BG$1,Grunnbeløpstabell!$A$2:$L$128,3,FALSE))/100)))/100,1)*100,0)</f>
        <v>3631500</v>
      </c>
      <c r="BH84" s="66">
        <f>IFERROR(MROUND((BG84+(BG84*(IF(Grunnbeløpstabell!$G$1&lt;&gt;"Egendefinert årlig prisstigning",ATF!$S$13,VLOOKUP($BH$1,Grunnbeløpstabell!$A$2:$L$128,3,FALSE))/100)))/100,1)*100,0)</f>
        <v>3746600</v>
      </c>
      <c r="BI84" s="66">
        <f>IFERROR(MROUND((BH84+(BH84*(IF(Grunnbeløpstabell!$G$1&lt;&gt;"Egendefinert årlig prisstigning",ATF!$S$13,VLOOKUP($BI$1,Grunnbeløpstabell!$A$2:$L$128,3,FALSE))/100)))/100,1)*100,0)</f>
        <v>3865400</v>
      </c>
      <c r="BJ84" s="66">
        <f>IFERROR(MROUND((BI84+(BI84*(IF(Grunnbeløpstabell!$G$1&lt;&gt;"Egendefinert årlig prisstigning",ATF!$S$13,VLOOKUP($BJ$1,Grunnbeløpstabell!$A$2:$L$128,3,FALSE))/100)))/100,1)*100,0)</f>
        <v>3987900</v>
      </c>
      <c r="BK84" s="66">
        <f>IFERROR(MROUND((BJ84+(BJ84*(IF(Grunnbeløpstabell!$G$1&lt;&gt;"Egendefinert årlig prisstigning",ATF!$S$13,VLOOKUP($BK$1,Grunnbeløpstabell!$A$2:$L$128,3,FALSE))/100)))/100,1)*100,0)</f>
        <v>4114300</v>
      </c>
      <c r="BL84" s="66">
        <f>IFERROR(MROUND((BK84+(BK84*(IF(Grunnbeløpstabell!$G$1&lt;&gt;"Egendefinert årlig prisstigning",ATF!$S$13,VLOOKUP($BL$1,Grunnbeløpstabell!$A$2:$L$128,3,FALSE))/100)))/100,1)*100,0)</f>
        <v>4244700</v>
      </c>
      <c r="BM84" s="66">
        <f>IFERROR(MROUND((BL84+(BL84*(IF(Grunnbeløpstabell!$G$1&lt;&gt;"Egendefinert årlig prisstigning",ATF!$S$13,VLOOKUP($BM$1,Grunnbeløpstabell!$A$2:$L$128,3,FALSE))/100)))/100,1)*100,0)</f>
        <v>4379300</v>
      </c>
      <c r="BN84" s="66">
        <f>IFERROR(MROUND((BM84+(BM84*(IF(Grunnbeløpstabell!$G$1&lt;&gt;"Egendefinert årlig prisstigning",ATF!$S$13,VLOOKUP($BN$1,Grunnbeløpstabell!$A$2:$L$128,3,FALSE))/100)))/100,1)*100,0)</f>
        <v>4518100</v>
      </c>
      <c r="BO84" s="66">
        <f>IFERROR(MROUND((BN84+(BN84*(IF(Grunnbeløpstabell!$G$1&lt;&gt;"Egendefinert årlig prisstigning",ATF!$S$13,VLOOKUP($BO$1,Grunnbeløpstabell!$A$2:$L$128,3,FALSE))/100)))/100,1)*100,0)</f>
        <v>4661300</v>
      </c>
      <c r="BP84" s="66">
        <f>IFERROR(MROUND((BO84+(BO84*(IF(Grunnbeløpstabell!$G$1&lt;&gt;"Egendefinert årlig prisstigning",ATF!$S$13,VLOOKUP($BP$1,Grunnbeløpstabell!$A$2:$L$128,3,FALSE))/100)))/100,1)*100,0)</f>
        <v>4809100</v>
      </c>
      <c r="BQ84" s="66">
        <f>IFERROR(MROUND((BP84+(BP84*(IF(Grunnbeløpstabell!$G$1&lt;&gt;"Egendefinert årlig prisstigning",ATF!$S$13,VLOOKUP($BQ$1,Grunnbeløpstabell!$A$2:$L$128,3,FALSE))/100)))/100,1)*100,0)</f>
        <v>4961500</v>
      </c>
      <c r="BR84" s="66">
        <f>IFERROR(MROUND((BQ84+(BQ84*(IF(Grunnbeløpstabell!$G$1&lt;&gt;"Egendefinert årlig prisstigning",ATF!$S$13,VLOOKUP($BR$1,Grunnbeløpstabell!$A$2:$L$128,3,FALSE))/100)))/100,1)*100,0)</f>
        <v>5118800</v>
      </c>
      <c r="BS84" s="66">
        <f>IFERROR(MROUND((BR84+(BR84*(IF(Grunnbeløpstabell!$G$1&lt;&gt;"Egendefinert årlig prisstigning",ATF!$S$13,VLOOKUP($BS$1,Grunnbeløpstabell!$A$2:$L$128,3,FALSE))/100)))/100,1)*100,0)</f>
        <v>5281100</v>
      </c>
      <c r="BT84" s="66">
        <f>IFERROR(MROUND((BS84+(BS84*(IF(Grunnbeløpstabell!$G$1&lt;&gt;"Egendefinert årlig prisstigning",ATF!$S$13,VLOOKUP($BT$1,Grunnbeløpstabell!$A$2:$L$128,3,FALSE))/100)))/100,1)*100,0)</f>
        <v>5448500</v>
      </c>
      <c r="BU84" s="66">
        <f>IFERROR(MROUND((BT84+(BT84*(IF(Grunnbeløpstabell!$G$1&lt;&gt;"Egendefinert årlig prisstigning",ATF!$S$13,VLOOKUP($BU$1,Grunnbeløpstabell!$A$2:$L$128,3,FALSE))/100)))/100,1)*100,0)</f>
        <v>5621200</v>
      </c>
      <c r="BV84" s="66">
        <f>IFERROR(MROUND((BU84+(BU84*(IF(Grunnbeløpstabell!$G$1&lt;&gt;"Egendefinert årlig prisstigning",ATF!$S$13,VLOOKUP($BV$1,Grunnbeløpstabell!$A$2:$L$128,3,FALSE))/100)))/100,1)*100,0)</f>
        <v>5799400</v>
      </c>
      <c r="BW84" s="66">
        <f>IFERROR(MROUND((BV84+(BV84*(IF(Grunnbeløpstabell!$G$1&lt;&gt;"Egendefinert årlig prisstigning",ATF!$S$13,VLOOKUP($BW$1,Grunnbeløpstabell!$A$2:$L$128,3,FALSE))/100)))/100,1)*100,0)</f>
        <v>5983200</v>
      </c>
      <c r="BX84" s="66">
        <f>IFERROR(MROUND((BW84+(BW84*(IF(Grunnbeløpstabell!$G$1&lt;&gt;"Egendefinert årlig prisstigning",ATF!$S$13,VLOOKUP($BX$1,Grunnbeløpstabell!$A$2:$L$128,3,FALSE))/100)))/100,1)*100,0)</f>
        <v>6172900</v>
      </c>
      <c r="BY84" s="66">
        <f>IFERROR(MROUND((BX84+(BX84*(IF(Grunnbeløpstabell!$G$1&lt;&gt;"Egendefinert årlig prisstigning",ATF!$S$13,VLOOKUP($BY$1,Grunnbeløpstabell!$A$2:$L$128,3,FALSE))/100)))/100,1)*100,0)</f>
        <v>6368600</v>
      </c>
      <c r="BZ84" s="66">
        <f>IFERROR(MROUND((BY84+(BY84*(IF(Grunnbeløpstabell!$G$1&lt;&gt;"Egendefinert årlig prisstigning",ATF!$S$13,VLOOKUP($BZ$1,Grunnbeløpstabell!$A$2:$L$128,3,FALSE))/100)))/100,1)*100,0)</f>
        <v>6570500</v>
      </c>
      <c r="CA84" s="66">
        <f>IFERROR(MROUND((BZ84+(BZ84*(IF(Grunnbeløpstabell!$G$1&lt;&gt;"Egendefinert årlig prisstigning",ATF!$S$13,VLOOKUP($CA$1,Grunnbeløpstabell!$A$2:$L$128,3,FALSE))/100)))/100,1)*100,0)</f>
        <v>6778800</v>
      </c>
      <c r="CB84" s="66">
        <f>IFERROR(MROUND((CA84+(CA84*(IF(Grunnbeløpstabell!$G$1&lt;&gt;"Egendefinert årlig prisstigning",ATF!$S$13,VLOOKUP($CB$1,Grunnbeløpstabell!$A$2:$L$128,3,FALSE))/100)))/100,1)*100,0)</f>
        <v>6993700</v>
      </c>
      <c r="CC84" s="66">
        <f>IFERROR(MROUND((CB84+(CB84*(IF(Grunnbeløpstabell!$G$1&lt;&gt;"Egendefinert årlig prisstigning",ATF!$S$13,VLOOKUP($CC$1,Grunnbeløpstabell!$A$2:$L$128,3,FALSE))/100)))/100,1)*100,0)</f>
        <v>7215400</v>
      </c>
      <c r="CD84" s="66">
        <f>IFERROR(MROUND((CC84+(CC84*(IF(Grunnbeløpstabell!$G$1&lt;&gt;"Egendefinert årlig prisstigning",ATF!$S$13,VLOOKUP($CD$1,Grunnbeløpstabell!$A$2:$L$128,3,FALSE))/100)))/100,1)*100,0)</f>
        <v>7444100</v>
      </c>
      <c r="CE84" s="66">
        <f>IFERROR(MROUND((CD84+(CD84*(IF(Grunnbeløpstabell!$G$1&lt;&gt;"Egendefinert årlig prisstigning",ATF!$S$13,VLOOKUP($CE$1,Grunnbeløpstabell!$A$2:$L$128,3,FALSE))/100)))/100,1)*100,0)</f>
        <v>7680100</v>
      </c>
      <c r="CF84" s="66">
        <f>IFERROR(MROUND((CE84+(CE84*(IF(Grunnbeløpstabell!$G$1&lt;&gt;"Egendefinert årlig prisstigning",ATF!$S$13,VLOOKUP($CF$1,Grunnbeløpstabell!$A$2:$L$128,3,FALSE))/100)))/100,1)*100,0)</f>
        <v>7923600</v>
      </c>
      <c r="CG84" s="66">
        <f>IFERROR(MROUND((CF84+(CF84*(IF(Grunnbeløpstabell!$G$1&lt;&gt;"Egendefinert årlig prisstigning",ATF!$S$13,VLOOKUP($CG$1,Grunnbeløpstabell!$A$2:$L$128,3,FALSE))/100)))/100,1)*100,0)</f>
        <v>8174800</v>
      </c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</row>
    <row r="85" spans="1:147">
      <c r="A85" s="159">
        <v>102</v>
      </c>
      <c r="B85" s="161" t="s">
        <v>237</v>
      </c>
      <c r="C85" s="161" t="s">
        <v>237</v>
      </c>
      <c r="D85" s="161" t="s">
        <v>237</v>
      </c>
      <c r="E85" s="161" t="s">
        <v>237</v>
      </c>
      <c r="F85" s="161" t="s">
        <v>237</v>
      </c>
      <c r="G85" s="161" t="s">
        <v>237</v>
      </c>
      <c r="H85" s="161" t="s">
        <v>237</v>
      </c>
      <c r="I85" s="161" t="s">
        <v>237</v>
      </c>
      <c r="J85" s="161" t="s">
        <v>237</v>
      </c>
      <c r="K85" s="161" t="s">
        <v>237</v>
      </c>
      <c r="L85" s="161" t="s">
        <v>237</v>
      </c>
      <c r="M85" s="161" t="s">
        <v>237</v>
      </c>
      <c r="N85" s="161" t="s">
        <v>237</v>
      </c>
      <c r="O85" s="161" t="s">
        <v>237</v>
      </c>
      <c r="P85" s="161" t="s">
        <v>237</v>
      </c>
      <c r="Q85" s="161" t="s">
        <v>237</v>
      </c>
      <c r="R85" s="161" t="s">
        <v>237</v>
      </c>
      <c r="S85" s="161" t="s">
        <v>237</v>
      </c>
      <c r="T85" s="161" t="s">
        <v>237</v>
      </c>
      <c r="U85" s="161" t="s">
        <v>237</v>
      </c>
      <c r="V85" s="161" t="s">
        <v>237</v>
      </c>
      <c r="W85" s="161" t="s">
        <v>237</v>
      </c>
      <c r="X85" s="161" t="s">
        <v>237</v>
      </c>
      <c r="Y85" s="161" t="s">
        <v>237</v>
      </c>
      <c r="Z85" s="161" t="s">
        <v>237</v>
      </c>
      <c r="AA85" s="161" t="s">
        <v>237</v>
      </c>
      <c r="AB85" s="161" t="s">
        <v>237</v>
      </c>
      <c r="AC85" s="66">
        <v>0</v>
      </c>
      <c r="AD85" s="66">
        <f>IFERROR(MROUND((AC85+(AC85*(IF(Grunnbeløpstabell!$G$1&lt;&gt;"Egendefinert årlig prisstigning",ATF!$S$13,VLOOKUP($AD$1,Grunnbeløpstabell!$A$2:$L$128,3,FALSE))/100)))/100,1)*100,0)</f>
        <v>0</v>
      </c>
      <c r="AE85" s="66">
        <f>IFERROR(MROUND((AD85+(AD85*(IF(Grunnbeløpstabell!$G$1&lt;&gt;"Egendefinert årlig prisstigning",ATF!$S$13,VLOOKUP($AE$1,Grunnbeløpstabell!$A$2:$L$128,3,FALSE))/100)))/100,1)*100,0)</f>
        <v>0</v>
      </c>
      <c r="AF85" s="66">
        <f>IFERROR(MROUND((AE85+(AE85*(IF(Grunnbeløpstabell!$G$1&lt;&gt;"Egendefinert årlig prisstigning",ATF!$S$13,VLOOKUP($AF$1,Grunnbeløpstabell!$A$2:$L$128,3,FALSE))/100)))/100,1)*100,0)</f>
        <v>0</v>
      </c>
      <c r="AG85" s="66">
        <f>IFERROR(MROUND((AF85+(AF85*(IF(Grunnbeløpstabell!$G$1&lt;&gt;"Egendefinert årlig prisstigning",ATF!$S$13,VLOOKUP($AG$1,Grunnbeløpstabell!$A$2:$L$128,3,FALSE))/100)))/100,1)*100,0)</f>
        <v>0</v>
      </c>
      <c r="AH85" s="66">
        <f>IFERROR(MROUND((AG85+(AG85*(IF(Grunnbeløpstabell!$G$1&lt;&gt;"Egendefinert årlig prisstigning",ATF!$S$13,VLOOKUP($AH$1,Grunnbeløpstabell!$A$2:$L$128,3,FALSE))/100)))/100,1)*100,0)</f>
        <v>0</v>
      </c>
      <c r="AI85" s="66">
        <f>IFERROR(MROUND((AH85+(AH85*(IF(Grunnbeløpstabell!$G$1&lt;&gt;"Egendefinert årlig prisstigning",ATF!$S$13,VLOOKUP($AI$1,Grunnbeløpstabell!$A$2:$L$128,3,FALSE))/100)))/100,1)*100,0)</f>
        <v>0</v>
      </c>
      <c r="AJ85" s="66">
        <f>IFERROR(MROUND((AI85+(AI85*(IF(Grunnbeløpstabell!$G$1&lt;&gt;"Egendefinert årlig prisstigning",ATF!$S$13,VLOOKUP($AJ$1,Grunnbeløpstabell!$A$2:$L$128,3,FALSE))/100)))/100,1)*100,0)</f>
        <v>0</v>
      </c>
      <c r="AK85" s="66">
        <f>IFERROR(MROUND((AJ85+(AJ85*(IF(Grunnbeløpstabell!$G$1&lt;&gt;"Egendefinert årlig prisstigning",ATF!$S$13,VLOOKUP($AK$1,Grunnbeløpstabell!$A$2:$L$128,3,FALSE))/100)))/100,1)*100,0)</f>
        <v>0</v>
      </c>
      <c r="AL85" s="66">
        <f>IFERROR(MROUND((AK85+(AK85*(IF(Grunnbeløpstabell!$G$1&lt;&gt;"Egendefinert årlig prisstigning",ATF!$S$13,VLOOKUP($AL$1,Grunnbeløpstabell!$A$2:$L$128,3,FALSE))/100)))/100,1)*100,0)</f>
        <v>0</v>
      </c>
      <c r="AM85" s="66">
        <f>IFERROR(MROUND((AL85+(AL85*(IF(Grunnbeløpstabell!$G$1&lt;&gt;"Egendefinert årlig prisstigning",ATF!$S$13,VLOOKUP($AM$1,Grunnbeløpstabell!$A$2:$L$128,3,FALSE))/100)))/100,1)*100,0)</f>
        <v>0</v>
      </c>
      <c r="AN85" s="66">
        <f>IFERROR(MROUND((AM85+(AM85*(IF(Grunnbeløpstabell!$G$1&lt;&gt;"Egendefinert årlig prisstigning",ATF!$S$13,VLOOKUP($AN$1,Grunnbeløpstabell!$A$2:$L$128,3,FALSE))/100)))/100,1)*100,0)</f>
        <v>0</v>
      </c>
      <c r="AO85" s="66">
        <f>IFERROR(MROUND((AN85+(AN85*(IF(Grunnbeløpstabell!$G$1&lt;&gt;"Egendefinert årlig prisstigning",ATF!$S$13,VLOOKUP($AO$1,Grunnbeløpstabell!$A$2:$L$128,3,FALSE))/100)))/100,1)*100,0)</f>
        <v>0</v>
      </c>
      <c r="AP85" s="66">
        <f>IFERROR(MROUND((AO85+(AO85*(IF(Grunnbeløpstabell!$G$1&lt;&gt;"Egendefinert årlig prisstigning",ATF!$S$13,VLOOKUP($AP$1,Grunnbeløpstabell!$A$2:$L$128,3,FALSE))/100)))/100,1)*100,0)</f>
        <v>0</v>
      </c>
      <c r="AQ85" s="66">
        <f>IFERROR(MROUND((AP85+(AP85*(IF(Grunnbeløpstabell!$G$1&lt;&gt;"Egendefinert årlig prisstigning",ATF!$S$13,VLOOKUP($AQ$1,Grunnbeløpstabell!$A$2:$L$128,3,FALSE))/100)))/100,1)*100,0)</f>
        <v>0</v>
      </c>
      <c r="AR85" s="66">
        <f>IFERROR(MROUND((AQ85+(AQ85*(IF(Grunnbeløpstabell!$G$1&lt;&gt;"Egendefinert årlig prisstigning",ATF!$S$13,VLOOKUP($AR$1,Grunnbeløpstabell!$A$2:$L$128,3,FALSE))/100)))/100,1)*100,0)</f>
        <v>0</v>
      </c>
      <c r="AS85" s="66">
        <f>IFERROR(MROUND((AR85+(AR85*(IF(Grunnbeløpstabell!$G$1&lt;&gt;"Egendefinert årlig prisstigning",ATF!$S$13,VLOOKUP($AS$1,Grunnbeløpstabell!$A$2:$L$128,3,FALSE))/100)))/100,1)*100,0)</f>
        <v>0</v>
      </c>
      <c r="AT85" s="66">
        <f>IFERROR(MROUND((AS85+(AS85*(IF(Grunnbeløpstabell!$G$1&lt;&gt;"Egendefinert årlig prisstigning",ATF!$S$13,VLOOKUP($AT$1,Grunnbeløpstabell!$A$2:$L$128,3,FALSE))/100)))/100,1)*100,0)</f>
        <v>0</v>
      </c>
      <c r="AU85" s="66">
        <f>IFERROR(MROUND((AT85+(AT85*(IF(Grunnbeløpstabell!$G$1&lt;&gt;"Egendefinert årlig prisstigning",ATF!$S$13,VLOOKUP($AU$1,Grunnbeløpstabell!$A$2:$L$128,3,FALSE))/100)))/100,1)*100,0)</f>
        <v>0</v>
      </c>
      <c r="AV85" s="66">
        <f>IFERROR(MROUND((AU85+(AU85*(IF(Grunnbeløpstabell!$G$1&lt;&gt;"Egendefinert årlig prisstigning",ATF!$S$13,VLOOKUP($AV$1,Grunnbeløpstabell!$A$2:$L$128,3,FALSE))/100)))/100,1)*100,0)</f>
        <v>0</v>
      </c>
      <c r="AW85" s="66">
        <f>IFERROR(MROUND((AV85+(AV85*(IF(Grunnbeløpstabell!$G$1&lt;&gt;"Egendefinert årlig prisstigning",ATF!$S$13,VLOOKUP($AW$1,Grunnbeløpstabell!$A$2:$L$128,3,FALSE))/100)))/100,1)*100,0)</f>
        <v>0</v>
      </c>
      <c r="AX85" s="66">
        <f>IFERROR(MROUND((AW85+(AW85*(IF(Grunnbeløpstabell!$G$1&lt;&gt;"Egendefinert årlig prisstigning",ATF!$S$13,VLOOKUP($AX$1,Grunnbeløpstabell!$A$2:$L$128,3,FALSE))/100)))/100,1)*100,0)</f>
        <v>0</v>
      </c>
      <c r="AY85" s="66">
        <f>IFERROR(MROUND((AX85+(AX85*(IF(Grunnbeløpstabell!$G$1&lt;&gt;"Egendefinert årlig prisstigning",ATF!$S$13,VLOOKUP($AY$1,Grunnbeløpstabell!$A$2:$L$128,3,FALSE))/100)))/100,1)*100,0)</f>
        <v>0</v>
      </c>
      <c r="AZ85" s="66">
        <f>IFERROR(MROUND((AY85+(AY85*(IF(Grunnbeløpstabell!$G$1&lt;&gt;"Egendefinert årlig prisstigning",ATF!$S$13,VLOOKUP($AZ$1,Grunnbeløpstabell!$A$2:$L$128,3,FALSE))/100)))/100,1)*100,0)</f>
        <v>0</v>
      </c>
      <c r="BA85" s="66">
        <f>IFERROR(MROUND((AZ85+(AZ85*(IF(Grunnbeløpstabell!$G$1&lt;&gt;"Egendefinert årlig prisstigning",ATF!$S$13,VLOOKUP($BA$1,Grunnbeløpstabell!$A$2:$L$128,3,FALSE))/100)))/100,1)*100,0)</f>
        <v>0</v>
      </c>
      <c r="BB85" s="66">
        <f>IFERROR(MROUND((BA85+(BA85*(IF(Grunnbeløpstabell!$G$1&lt;&gt;"Egendefinert årlig prisstigning",ATF!$S$13,VLOOKUP($BB$1,Grunnbeløpstabell!$A$2:$L$128,3,FALSE))/100)))/100,1)*100,0)</f>
        <v>0</v>
      </c>
      <c r="BC85" s="66">
        <f>IFERROR(MROUND((BB85+(BB85*(IF(Grunnbeløpstabell!$G$1&lt;&gt;"Egendefinert årlig prisstigning",ATF!$S$13,VLOOKUP($BC$1,Grunnbeløpstabell!$A$2:$L$128,3,FALSE))/100)))/100,1)*100,0)</f>
        <v>0</v>
      </c>
      <c r="BD85" s="66">
        <f>IFERROR(MROUND((BC85+(BC85*(IF(Grunnbeløpstabell!$G$1&lt;&gt;"Egendefinert årlig prisstigning",ATF!$S$13,VLOOKUP($BD$1,Grunnbeløpstabell!$A$2:$L$128,3,FALSE))/100)))/100,1)*100,0)</f>
        <v>0</v>
      </c>
      <c r="BE85" s="66">
        <f>IFERROR(MROUND((BD85+(BD85*(IF(Grunnbeløpstabell!$G$1&lt;&gt;"Egendefinert årlig prisstigning",ATF!$S$13,VLOOKUP($BE$1,Grunnbeløpstabell!$A$2:$L$128,3,FALSE))/100)))/100,1)*100,0)</f>
        <v>0</v>
      </c>
      <c r="BF85" s="66">
        <f>IFERROR(MROUND((BE85+(BE85*(IF(Grunnbeløpstabell!$G$1&lt;&gt;"Egendefinert årlig prisstigning",ATF!$S$13,VLOOKUP($BF$1,Grunnbeløpstabell!$A$2:$L$128,3,FALSE))/100)))/100,1)*100,0)</f>
        <v>0</v>
      </c>
      <c r="BG85" s="66">
        <f>IFERROR(MROUND((BF85+(BF85*(IF(Grunnbeløpstabell!$G$1&lt;&gt;"Egendefinert årlig prisstigning",ATF!$S$13,VLOOKUP($BG$1,Grunnbeløpstabell!$A$2:$L$128,3,FALSE))/100)))/100,1)*100,0)</f>
        <v>0</v>
      </c>
      <c r="BH85" s="66">
        <f>IFERROR(MROUND((BG85+(BG85*(IF(Grunnbeløpstabell!$G$1&lt;&gt;"Egendefinert årlig prisstigning",ATF!$S$13,VLOOKUP($BH$1,Grunnbeløpstabell!$A$2:$L$128,3,FALSE))/100)))/100,1)*100,0)</f>
        <v>0</v>
      </c>
      <c r="BI85" s="66">
        <f>IFERROR(MROUND((BH85+(BH85*(IF(Grunnbeløpstabell!$G$1&lt;&gt;"Egendefinert årlig prisstigning",ATF!$S$13,VLOOKUP($BI$1,Grunnbeløpstabell!$A$2:$L$128,3,FALSE))/100)))/100,1)*100,0)</f>
        <v>0</v>
      </c>
      <c r="BJ85" s="66">
        <f>IFERROR(MROUND((BI85+(BI85*(IF(Grunnbeløpstabell!$G$1&lt;&gt;"Egendefinert årlig prisstigning",ATF!$S$13,VLOOKUP($BJ$1,Grunnbeløpstabell!$A$2:$L$128,3,FALSE))/100)))/100,1)*100,0)</f>
        <v>0</v>
      </c>
      <c r="BK85" s="66">
        <f>IFERROR(MROUND((BJ85+(BJ85*(IF(Grunnbeløpstabell!$G$1&lt;&gt;"Egendefinert årlig prisstigning",ATF!$S$13,VLOOKUP($BK$1,Grunnbeløpstabell!$A$2:$L$128,3,FALSE))/100)))/100,1)*100,0)</f>
        <v>0</v>
      </c>
      <c r="BL85" s="66">
        <f>IFERROR(MROUND((BK85+(BK85*(IF(Grunnbeløpstabell!$G$1&lt;&gt;"Egendefinert årlig prisstigning",ATF!$S$13,VLOOKUP($BL$1,Grunnbeløpstabell!$A$2:$L$128,3,FALSE))/100)))/100,1)*100,0)</f>
        <v>0</v>
      </c>
      <c r="BM85" s="66">
        <f>IFERROR(MROUND((BL85+(BL85*(IF(Grunnbeløpstabell!$G$1&lt;&gt;"Egendefinert årlig prisstigning",ATF!$S$13,VLOOKUP($BM$1,Grunnbeløpstabell!$A$2:$L$128,3,FALSE))/100)))/100,1)*100,0)</f>
        <v>0</v>
      </c>
      <c r="BN85" s="66">
        <f>IFERROR(MROUND((BM85+(BM85*(IF(Grunnbeløpstabell!$G$1&lt;&gt;"Egendefinert årlig prisstigning",ATF!$S$13,VLOOKUP($BN$1,Grunnbeløpstabell!$A$2:$L$128,3,FALSE))/100)))/100,1)*100,0)</f>
        <v>0</v>
      </c>
      <c r="BO85" s="66">
        <f>IFERROR(MROUND((BN85+(BN85*(IF(Grunnbeløpstabell!$G$1&lt;&gt;"Egendefinert årlig prisstigning",ATF!$S$13,VLOOKUP($BO$1,Grunnbeløpstabell!$A$2:$L$128,3,FALSE))/100)))/100,1)*100,0)</f>
        <v>0</v>
      </c>
      <c r="BP85" s="66">
        <f>IFERROR(MROUND((BO85+(BO85*(IF(Grunnbeløpstabell!$G$1&lt;&gt;"Egendefinert årlig prisstigning",ATF!$S$13,VLOOKUP($BP$1,Grunnbeløpstabell!$A$2:$L$128,3,FALSE))/100)))/100,1)*100,0)</f>
        <v>0</v>
      </c>
      <c r="BQ85" s="66">
        <f>IFERROR(MROUND((BP85+(BP85*(IF(Grunnbeløpstabell!$G$1&lt;&gt;"Egendefinert årlig prisstigning",ATF!$S$13,VLOOKUP($BQ$1,Grunnbeløpstabell!$A$2:$L$128,3,FALSE))/100)))/100,1)*100,0)</f>
        <v>0</v>
      </c>
      <c r="BR85" s="66">
        <f>IFERROR(MROUND((BQ85+(BQ85*(IF(Grunnbeløpstabell!$G$1&lt;&gt;"Egendefinert årlig prisstigning",ATF!$S$13,VLOOKUP($BR$1,Grunnbeløpstabell!$A$2:$L$128,3,FALSE))/100)))/100,1)*100,0)</f>
        <v>0</v>
      </c>
      <c r="BS85" s="66">
        <f>IFERROR(MROUND((BR85+(BR85*(IF(Grunnbeløpstabell!$G$1&lt;&gt;"Egendefinert årlig prisstigning",ATF!$S$13,VLOOKUP($BS$1,Grunnbeløpstabell!$A$2:$L$128,3,FALSE))/100)))/100,1)*100,0)</f>
        <v>0</v>
      </c>
      <c r="BT85" s="66">
        <f>IFERROR(MROUND((BS85+(BS85*(IF(Grunnbeløpstabell!$G$1&lt;&gt;"Egendefinert årlig prisstigning",ATF!$S$13,VLOOKUP($BT$1,Grunnbeløpstabell!$A$2:$L$128,3,FALSE))/100)))/100,1)*100,0)</f>
        <v>0</v>
      </c>
      <c r="BU85" s="66">
        <f>IFERROR(MROUND((BT85+(BT85*(IF(Grunnbeløpstabell!$G$1&lt;&gt;"Egendefinert årlig prisstigning",ATF!$S$13,VLOOKUP($BU$1,Grunnbeløpstabell!$A$2:$L$128,3,FALSE))/100)))/100,1)*100,0)</f>
        <v>0</v>
      </c>
      <c r="BV85" s="66">
        <f>IFERROR(MROUND((BU85+(BU85*(IF(Grunnbeløpstabell!$G$1&lt;&gt;"Egendefinert årlig prisstigning",ATF!$S$13,VLOOKUP($BV$1,Grunnbeløpstabell!$A$2:$L$128,3,FALSE))/100)))/100,1)*100,0)</f>
        <v>0</v>
      </c>
      <c r="BW85" s="66">
        <f>IFERROR(MROUND((BV85+(BV85*(IF(Grunnbeløpstabell!$G$1&lt;&gt;"Egendefinert årlig prisstigning",ATF!$S$13,VLOOKUP($BW$1,Grunnbeløpstabell!$A$2:$L$128,3,FALSE))/100)))/100,1)*100,0)</f>
        <v>0</v>
      </c>
      <c r="BX85" s="66">
        <f>IFERROR(MROUND((BW85+(BW85*(IF(Grunnbeløpstabell!$G$1&lt;&gt;"Egendefinert årlig prisstigning",ATF!$S$13,VLOOKUP($BX$1,Grunnbeløpstabell!$A$2:$L$128,3,FALSE))/100)))/100,1)*100,0)</f>
        <v>0</v>
      </c>
      <c r="BY85" s="66">
        <f>IFERROR(MROUND((BX85+(BX85*(IF(Grunnbeløpstabell!$G$1&lt;&gt;"Egendefinert årlig prisstigning",ATF!$S$13,VLOOKUP($BY$1,Grunnbeløpstabell!$A$2:$L$128,3,FALSE))/100)))/100,1)*100,0)</f>
        <v>0</v>
      </c>
      <c r="BZ85" s="66">
        <f>IFERROR(MROUND((BY85+(BY85*(IF(Grunnbeløpstabell!$G$1&lt;&gt;"Egendefinert årlig prisstigning",ATF!$S$13,VLOOKUP($BZ$1,Grunnbeløpstabell!$A$2:$L$128,3,FALSE))/100)))/100,1)*100,0)</f>
        <v>0</v>
      </c>
      <c r="CA85" s="66">
        <f>IFERROR(MROUND((BZ85+(BZ85*(IF(Grunnbeløpstabell!$G$1&lt;&gt;"Egendefinert årlig prisstigning",ATF!$S$13,VLOOKUP($CA$1,Grunnbeløpstabell!$A$2:$L$128,3,FALSE))/100)))/100,1)*100,0)</f>
        <v>0</v>
      </c>
      <c r="CB85" s="66">
        <f>IFERROR(MROUND((CA85+(CA85*(IF(Grunnbeløpstabell!$G$1&lt;&gt;"Egendefinert årlig prisstigning",ATF!$S$13,VLOOKUP($CB$1,Grunnbeløpstabell!$A$2:$L$128,3,FALSE))/100)))/100,1)*100,0)</f>
        <v>0</v>
      </c>
      <c r="CC85" s="66">
        <f>IFERROR(MROUND((CB85+(CB85*(IF(Grunnbeløpstabell!$G$1&lt;&gt;"Egendefinert årlig prisstigning",ATF!$S$13,VLOOKUP($CC$1,Grunnbeløpstabell!$A$2:$L$128,3,FALSE))/100)))/100,1)*100,0)</f>
        <v>0</v>
      </c>
      <c r="CD85" s="66">
        <f>IFERROR(MROUND((CC85+(CC85*(IF(Grunnbeløpstabell!$G$1&lt;&gt;"Egendefinert årlig prisstigning",ATF!$S$13,VLOOKUP($CD$1,Grunnbeløpstabell!$A$2:$L$128,3,FALSE))/100)))/100,1)*100,0)</f>
        <v>0</v>
      </c>
      <c r="CE85" s="66">
        <f>IFERROR(MROUND((CD85+(CD85*(IF(Grunnbeløpstabell!$G$1&lt;&gt;"Egendefinert årlig prisstigning",ATF!$S$13,VLOOKUP($CE$1,Grunnbeløpstabell!$A$2:$L$128,3,FALSE))/100)))/100,1)*100,0)</f>
        <v>0</v>
      </c>
      <c r="CF85" s="66">
        <f>IFERROR(MROUND((CE85+(CE85*(IF(Grunnbeløpstabell!$G$1&lt;&gt;"Egendefinert årlig prisstigning",ATF!$S$13,VLOOKUP($CF$1,Grunnbeløpstabell!$A$2:$L$128,3,FALSE))/100)))/100,1)*100,0)</f>
        <v>0</v>
      </c>
      <c r="CG85" s="66">
        <f>IFERROR(MROUND((CF85+(CF85*(IF(Grunnbeløpstabell!$G$1&lt;&gt;"Egendefinert årlig prisstigning",ATF!$S$13,VLOOKUP($CG$1,Grunnbeløpstabell!$A$2:$L$128,3,FALSE))/100)))/100,1)*100,0)</f>
        <v>0</v>
      </c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</row>
    <row r="86" spans="1:147">
      <c r="A86" s="159">
        <v>103</v>
      </c>
      <c r="B86" s="161" t="s">
        <v>237</v>
      </c>
      <c r="C86" s="161" t="s">
        <v>237</v>
      </c>
      <c r="D86" s="161" t="s">
        <v>237</v>
      </c>
      <c r="E86" s="161" t="s">
        <v>237</v>
      </c>
      <c r="F86" s="161" t="s">
        <v>237</v>
      </c>
      <c r="G86" s="161" t="s">
        <v>237</v>
      </c>
      <c r="H86" s="161" t="s">
        <v>237</v>
      </c>
      <c r="I86" s="161" t="s">
        <v>237</v>
      </c>
      <c r="J86" s="161" t="s">
        <v>237</v>
      </c>
      <c r="K86" s="161" t="s">
        <v>237</v>
      </c>
      <c r="L86" s="161" t="s">
        <v>237</v>
      </c>
      <c r="M86" s="161" t="s">
        <v>237</v>
      </c>
      <c r="N86" s="161" t="s">
        <v>237</v>
      </c>
      <c r="O86" s="161" t="s">
        <v>237</v>
      </c>
      <c r="P86" s="161" t="s">
        <v>237</v>
      </c>
      <c r="Q86" s="161" t="s">
        <v>237</v>
      </c>
      <c r="R86" s="161" t="s">
        <v>237</v>
      </c>
      <c r="S86" s="161" t="s">
        <v>237</v>
      </c>
      <c r="T86" s="161" t="s">
        <v>237</v>
      </c>
      <c r="U86" s="161" t="s">
        <v>237</v>
      </c>
      <c r="V86" s="161" t="s">
        <v>237</v>
      </c>
      <c r="W86" s="161" t="s">
        <v>237</v>
      </c>
      <c r="X86" s="161" t="s">
        <v>237</v>
      </c>
      <c r="Y86" s="161" t="s">
        <v>237</v>
      </c>
      <c r="Z86" s="161" t="s">
        <v>237</v>
      </c>
      <c r="AA86" s="161" t="s">
        <v>237</v>
      </c>
      <c r="AB86" s="161" t="s">
        <v>237</v>
      </c>
      <c r="AC86" s="66">
        <v>0</v>
      </c>
      <c r="AD86" s="66">
        <f>IFERROR(MROUND((AC86+(AC86*(IF(Grunnbeløpstabell!$G$1&lt;&gt;"Egendefinert årlig prisstigning",ATF!$S$13,VLOOKUP($AD$1,Grunnbeløpstabell!$A$2:$L$128,3,FALSE))/100)))/100,1)*100,0)</f>
        <v>0</v>
      </c>
      <c r="AE86" s="66">
        <f>IFERROR(MROUND((AD86+(AD86*(IF(Grunnbeløpstabell!$G$1&lt;&gt;"Egendefinert årlig prisstigning",ATF!$S$13,VLOOKUP($AE$1,Grunnbeløpstabell!$A$2:$L$128,3,FALSE))/100)))/100,1)*100,0)</f>
        <v>0</v>
      </c>
      <c r="AF86" s="66">
        <f>IFERROR(MROUND((AE86+(AE86*(IF(Grunnbeløpstabell!$G$1&lt;&gt;"Egendefinert årlig prisstigning",ATF!$S$13,VLOOKUP($AF$1,Grunnbeløpstabell!$A$2:$L$128,3,FALSE))/100)))/100,1)*100,0)</f>
        <v>0</v>
      </c>
      <c r="AG86" s="66">
        <f>IFERROR(MROUND((AF86+(AF86*(IF(Grunnbeløpstabell!$G$1&lt;&gt;"Egendefinert årlig prisstigning",ATF!$S$13,VLOOKUP($AG$1,Grunnbeløpstabell!$A$2:$L$128,3,FALSE))/100)))/100,1)*100,0)</f>
        <v>0</v>
      </c>
      <c r="AH86" s="66">
        <f>IFERROR(MROUND((AG86+(AG86*(IF(Grunnbeløpstabell!$G$1&lt;&gt;"Egendefinert årlig prisstigning",ATF!$S$13,VLOOKUP($AH$1,Grunnbeløpstabell!$A$2:$L$128,3,FALSE))/100)))/100,1)*100,0)</f>
        <v>0</v>
      </c>
      <c r="AI86" s="66">
        <f>IFERROR(MROUND((AH86+(AH86*(IF(Grunnbeløpstabell!$G$1&lt;&gt;"Egendefinert årlig prisstigning",ATF!$S$13,VLOOKUP($AI$1,Grunnbeløpstabell!$A$2:$L$128,3,FALSE))/100)))/100,1)*100,0)</f>
        <v>0</v>
      </c>
      <c r="AJ86" s="66">
        <f>IFERROR(MROUND((AI86+(AI86*(IF(Grunnbeløpstabell!$G$1&lt;&gt;"Egendefinert årlig prisstigning",ATF!$S$13,VLOOKUP($AJ$1,Grunnbeløpstabell!$A$2:$L$128,3,FALSE))/100)))/100,1)*100,0)</f>
        <v>0</v>
      </c>
      <c r="AK86" s="66">
        <f>IFERROR(MROUND((AJ86+(AJ86*(IF(Grunnbeløpstabell!$G$1&lt;&gt;"Egendefinert årlig prisstigning",ATF!$S$13,VLOOKUP($AK$1,Grunnbeløpstabell!$A$2:$L$128,3,FALSE))/100)))/100,1)*100,0)</f>
        <v>0</v>
      </c>
      <c r="AL86" s="66">
        <f>IFERROR(MROUND((AK86+(AK86*(IF(Grunnbeløpstabell!$G$1&lt;&gt;"Egendefinert årlig prisstigning",ATF!$S$13,VLOOKUP($AL$1,Grunnbeløpstabell!$A$2:$L$128,3,FALSE))/100)))/100,1)*100,0)</f>
        <v>0</v>
      </c>
      <c r="AM86" s="66">
        <f>IFERROR(MROUND((AL86+(AL86*(IF(Grunnbeløpstabell!$G$1&lt;&gt;"Egendefinert årlig prisstigning",ATF!$S$13,VLOOKUP($AM$1,Grunnbeløpstabell!$A$2:$L$128,3,FALSE))/100)))/100,1)*100,0)</f>
        <v>0</v>
      </c>
      <c r="AN86" s="66">
        <f>IFERROR(MROUND((AM86+(AM86*(IF(Grunnbeløpstabell!$G$1&lt;&gt;"Egendefinert årlig prisstigning",ATF!$S$13,VLOOKUP($AN$1,Grunnbeløpstabell!$A$2:$L$128,3,FALSE))/100)))/100,1)*100,0)</f>
        <v>0</v>
      </c>
      <c r="AO86" s="66">
        <f>IFERROR(MROUND((AN86+(AN86*(IF(Grunnbeløpstabell!$G$1&lt;&gt;"Egendefinert årlig prisstigning",ATF!$S$13,VLOOKUP($AO$1,Grunnbeløpstabell!$A$2:$L$128,3,FALSE))/100)))/100,1)*100,0)</f>
        <v>0</v>
      </c>
      <c r="AP86" s="66">
        <f>IFERROR(MROUND((AO86+(AO86*(IF(Grunnbeløpstabell!$G$1&lt;&gt;"Egendefinert årlig prisstigning",ATF!$S$13,VLOOKUP($AP$1,Grunnbeløpstabell!$A$2:$L$128,3,FALSE))/100)))/100,1)*100,0)</f>
        <v>0</v>
      </c>
      <c r="AQ86" s="66">
        <f>IFERROR(MROUND((AP86+(AP86*(IF(Grunnbeløpstabell!$G$1&lt;&gt;"Egendefinert årlig prisstigning",ATF!$S$13,VLOOKUP($AQ$1,Grunnbeløpstabell!$A$2:$L$128,3,FALSE))/100)))/100,1)*100,0)</f>
        <v>0</v>
      </c>
      <c r="AR86" s="66">
        <f>IFERROR(MROUND((AQ86+(AQ86*(IF(Grunnbeløpstabell!$G$1&lt;&gt;"Egendefinert årlig prisstigning",ATF!$S$13,VLOOKUP($AR$1,Grunnbeløpstabell!$A$2:$L$128,3,FALSE))/100)))/100,1)*100,0)</f>
        <v>0</v>
      </c>
      <c r="AS86" s="66">
        <f>IFERROR(MROUND((AR86+(AR86*(IF(Grunnbeløpstabell!$G$1&lt;&gt;"Egendefinert årlig prisstigning",ATF!$S$13,VLOOKUP($AS$1,Grunnbeløpstabell!$A$2:$L$128,3,FALSE))/100)))/100,1)*100,0)</f>
        <v>0</v>
      </c>
      <c r="AT86" s="66">
        <f>IFERROR(MROUND((AS86+(AS86*(IF(Grunnbeløpstabell!$G$1&lt;&gt;"Egendefinert årlig prisstigning",ATF!$S$13,VLOOKUP($AT$1,Grunnbeløpstabell!$A$2:$L$128,3,FALSE))/100)))/100,1)*100,0)</f>
        <v>0</v>
      </c>
      <c r="AU86" s="66">
        <f>IFERROR(MROUND((AT86+(AT86*(IF(Grunnbeløpstabell!$G$1&lt;&gt;"Egendefinert årlig prisstigning",ATF!$S$13,VLOOKUP($AU$1,Grunnbeløpstabell!$A$2:$L$128,3,FALSE))/100)))/100,1)*100,0)</f>
        <v>0</v>
      </c>
      <c r="AV86" s="66">
        <f>IFERROR(MROUND((AU86+(AU86*(IF(Grunnbeløpstabell!$G$1&lt;&gt;"Egendefinert årlig prisstigning",ATF!$S$13,VLOOKUP($AV$1,Grunnbeløpstabell!$A$2:$L$128,3,FALSE))/100)))/100,1)*100,0)</f>
        <v>0</v>
      </c>
      <c r="AW86" s="66">
        <f>IFERROR(MROUND((AV86+(AV86*(IF(Grunnbeløpstabell!$G$1&lt;&gt;"Egendefinert årlig prisstigning",ATF!$S$13,VLOOKUP($AW$1,Grunnbeløpstabell!$A$2:$L$128,3,FALSE))/100)))/100,1)*100,0)</f>
        <v>0</v>
      </c>
      <c r="AX86" s="66">
        <f>IFERROR(MROUND((AW86+(AW86*(IF(Grunnbeløpstabell!$G$1&lt;&gt;"Egendefinert årlig prisstigning",ATF!$S$13,VLOOKUP($AX$1,Grunnbeløpstabell!$A$2:$L$128,3,FALSE))/100)))/100,1)*100,0)</f>
        <v>0</v>
      </c>
      <c r="AY86" s="66">
        <f>IFERROR(MROUND((AX86+(AX86*(IF(Grunnbeløpstabell!$G$1&lt;&gt;"Egendefinert årlig prisstigning",ATF!$S$13,VLOOKUP($AY$1,Grunnbeløpstabell!$A$2:$L$128,3,FALSE))/100)))/100,1)*100,0)</f>
        <v>0</v>
      </c>
      <c r="AZ86" s="66">
        <f>IFERROR(MROUND((AY86+(AY86*(IF(Grunnbeløpstabell!$G$1&lt;&gt;"Egendefinert årlig prisstigning",ATF!$S$13,VLOOKUP($AZ$1,Grunnbeløpstabell!$A$2:$L$128,3,FALSE))/100)))/100,1)*100,0)</f>
        <v>0</v>
      </c>
      <c r="BA86" s="66">
        <f>IFERROR(MROUND((AZ86+(AZ86*(IF(Grunnbeløpstabell!$G$1&lt;&gt;"Egendefinert årlig prisstigning",ATF!$S$13,VLOOKUP($BA$1,Grunnbeløpstabell!$A$2:$L$128,3,FALSE))/100)))/100,1)*100,0)</f>
        <v>0</v>
      </c>
      <c r="BB86" s="66">
        <f>IFERROR(MROUND((BA86+(BA86*(IF(Grunnbeløpstabell!$G$1&lt;&gt;"Egendefinert årlig prisstigning",ATF!$S$13,VLOOKUP($BB$1,Grunnbeløpstabell!$A$2:$L$128,3,FALSE))/100)))/100,1)*100,0)</f>
        <v>0</v>
      </c>
      <c r="BC86" s="66">
        <f>IFERROR(MROUND((BB86+(BB86*(IF(Grunnbeløpstabell!$G$1&lt;&gt;"Egendefinert årlig prisstigning",ATF!$S$13,VLOOKUP($BC$1,Grunnbeløpstabell!$A$2:$L$128,3,FALSE))/100)))/100,1)*100,0)</f>
        <v>0</v>
      </c>
      <c r="BD86" s="66">
        <f>IFERROR(MROUND((BC86+(BC86*(IF(Grunnbeløpstabell!$G$1&lt;&gt;"Egendefinert årlig prisstigning",ATF!$S$13,VLOOKUP($BD$1,Grunnbeløpstabell!$A$2:$L$128,3,FALSE))/100)))/100,1)*100,0)</f>
        <v>0</v>
      </c>
      <c r="BE86" s="66">
        <f>IFERROR(MROUND((BD86+(BD86*(IF(Grunnbeløpstabell!$G$1&lt;&gt;"Egendefinert årlig prisstigning",ATF!$S$13,VLOOKUP($BE$1,Grunnbeløpstabell!$A$2:$L$128,3,FALSE))/100)))/100,1)*100,0)</f>
        <v>0</v>
      </c>
      <c r="BF86" s="66">
        <f>IFERROR(MROUND((BE86+(BE86*(IF(Grunnbeløpstabell!$G$1&lt;&gt;"Egendefinert årlig prisstigning",ATF!$S$13,VLOOKUP($BF$1,Grunnbeløpstabell!$A$2:$L$128,3,FALSE))/100)))/100,1)*100,0)</f>
        <v>0</v>
      </c>
      <c r="BG86" s="66">
        <f>IFERROR(MROUND((BF86+(BF86*(IF(Grunnbeløpstabell!$G$1&lt;&gt;"Egendefinert årlig prisstigning",ATF!$S$13,VLOOKUP($BG$1,Grunnbeløpstabell!$A$2:$L$128,3,FALSE))/100)))/100,1)*100,0)</f>
        <v>0</v>
      </c>
      <c r="BH86" s="66">
        <f>IFERROR(MROUND((BG86+(BG86*(IF(Grunnbeløpstabell!$G$1&lt;&gt;"Egendefinert årlig prisstigning",ATF!$S$13,VLOOKUP($BH$1,Grunnbeløpstabell!$A$2:$L$128,3,FALSE))/100)))/100,1)*100,0)</f>
        <v>0</v>
      </c>
      <c r="BI86" s="66">
        <f>IFERROR(MROUND((BH86+(BH86*(IF(Grunnbeløpstabell!$G$1&lt;&gt;"Egendefinert årlig prisstigning",ATF!$S$13,VLOOKUP($BI$1,Grunnbeløpstabell!$A$2:$L$128,3,FALSE))/100)))/100,1)*100,0)</f>
        <v>0</v>
      </c>
      <c r="BJ86" s="66">
        <f>IFERROR(MROUND((BI86+(BI86*(IF(Grunnbeløpstabell!$G$1&lt;&gt;"Egendefinert årlig prisstigning",ATF!$S$13,VLOOKUP($BJ$1,Grunnbeløpstabell!$A$2:$L$128,3,FALSE))/100)))/100,1)*100,0)</f>
        <v>0</v>
      </c>
      <c r="BK86" s="66">
        <f>IFERROR(MROUND((BJ86+(BJ86*(IF(Grunnbeløpstabell!$G$1&lt;&gt;"Egendefinert årlig prisstigning",ATF!$S$13,VLOOKUP($BK$1,Grunnbeløpstabell!$A$2:$L$128,3,FALSE))/100)))/100,1)*100,0)</f>
        <v>0</v>
      </c>
      <c r="BL86" s="66">
        <f>IFERROR(MROUND((BK86+(BK86*(IF(Grunnbeløpstabell!$G$1&lt;&gt;"Egendefinert årlig prisstigning",ATF!$S$13,VLOOKUP($BL$1,Grunnbeløpstabell!$A$2:$L$128,3,FALSE))/100)))/100,1)*100,0)</f>
        <v>0</v>
      </c>
      <c r="BM86" s="66">
        <f>IFERROR(MROUND((BL86+(BL86*(IF(Grunnbeløpstabell!$G$1&lt;&gt;"Egendefinert årlig prisstigning",ATF!$S$13,VLOOKUP($BM$1,Grunnbeløpstabell!$A$2:$L$128,3,FALSE))/100)))/100,1)*100,0)</f>
        <v>0</v>
      </c>
      <c r="BN86" s="66">
        <f>IFERROR(MROUND((BM86+(BM86*(IF(Grunnbeløpstabell!$G$1&lt;&gt;"Egendefinert årlig prisstigning",ATF!$S$13,VLOOKUP($BN$1,Grunnbeløpstabell!$A$2:$L$128,3,FALSE))/100)))/100,1)*100,0)</f>
        <v>0</v>
      </c>
      <c r="BO86" s="66">
        <f>IFERROR(MROUND((BN86+(BN86*(IF(Grunnbeløpstabell!$G$1&lt;&gt;"Egendefinert årlig prisstigning",ATF!$S$13,VLOOKUP($BO$1,Grunnbeløpstabell!$A$2:$L$128,3,FALSE))/100)))/100,1)*100,0)</f>
        <v>0</v>
      </c>
      <c r="BP86" s="66">
        <f>IFERROR(MROUND((BO86+(BO86*(IF(Grunnbeløpstabell!$G$1&lt;&gt;"Egendefinert årlig prisstigning",ATF!$S$13,VLOOKUP($BP$1,Grunnbeløpstabell!$A$2:$L$128,3,FALSE))/100)))/100,1)*100,0)</f>
        <v>0</v>
      </c>
      <c r="BQ86" s="66">
        <f>IFERROR(MROUND((BP86+(BP86*(IF(Grunnbeløpstabell!$G$1&lt;&gt;"Egendefinert årlig prisstigning",ATF!$S$13,VLOOKUP($BQ$1,Grunnbeløpstabell!$A$2:$L$128,3,FALSE))/100)))/100,1)*100,0)</f>
        <v>0</v>
      </c>
      <c r="BR86" s="66">
        <f>IFERROR(MROUND((BQ86+(BQ86*(IF(Grunnbeløpstabell!$G$1&lt;&gt;"Egendefinert årlig prisstigning",ATF!$S$13,VLOOKUP($BR$1,Grunnbeløpstabell!$A$2:$L$128,3,FALSE))/100)))/100,1)*100,0)</f>
        <v>0</v>
      </c>
      <c r="BS86" s="66">
        <f>IFERROR(MROUND((BR86+(BR86*(IF(Grunnbeløpstabell!$G$1&lt;&gt;"Egendefinert årlig prisstigning",ATF!$S$13,VLOOKUP($BS$1,Grunnbeløpstabell!$A$2:$L$128,3,FALSE))/100)))/100,1)*100,0)</f>
        <v>0</v>
      </c>
      <c r="BT86" s="66">
        <f>IFERROR(MROUND((BS86+(BS86*(IF(Grunnbeløpstabell!$G$1&lt;&gt;"Egendefinert årlig prisstigning",ATF!$S$13,VLOOKUP($BT$1,Grunnbeløpstabell!$A$2:$L$128,3,FALSE))/100)))/100,1)*100,0)</f>
        <v>0</v>
      </c>
      <c r="BU86" s="66">
        <f>IFERROR(MROUND((BT86+(BT86*(IF(Grunnbeløpstabell!$G$1&lt;&gt;"Egendefinert årlig prisstigning",ATF!$S$13,VLOOKUP($BU$1,Grunnbeløpstabell!$A$2:$L$128,3,FALSE))/100)))/100,1)*100,0)</f>
        <v>0</v>
      </c>
      <c r="BV86" s="66">
        <f>IFERROR(MROUND((BU86+(BU86*(IF(Grunnbeløpstabell!$G$1&lt;&gt;"Egendefinert årlig prisstigning",ATF!$S$13,VLOOKUP($BV$1,Grunnbeløpstabell!$A$2:$L$128,3,FALSE))/100)))/100,1)*100,0)</f>
        <v>0</v>
      </c>
      <c r="BW86" s="66">
        <f>IFERROR(MROUND((BV86+(BV86*(IF(Grunnbeløpstabell!$G$1&lt;&gt;"Egendefinert årlig prisstigning",ATF!$S$13,VLOOKUP($BW$1,Grunnbeløpstabell!$A$2:$L$128,3,FALSE))/100)))/100,1)*100,0)</f>
        <v>0</v>
      </c>
      <c r="BX86" s="66">
        <f>IFERROR(MROUND((BW86+(BW86*(IF(Grunnbeløpstabell!$G$1&lt;&gt;"Egendefinert årlig prisstigning",ATF!$S$13,VLOOKUP($BX$1,Grunnbeløpstabell!$A$2:$L$128,3,FALSE))/100)))/100,1)*100,0)</f>
        <v>0</v>
      </c>
      <c r="BY86" s="66">
        <f>IFERROR(MROUND((BX86+(BX86*(IF(Grunnbeløpstabell!$G$1&lt;&gt;"Egendefinert årlig prisstigning",ATF!$S$13,VLOOKUP($BY$1,Grunnbeløpstabell!$A$2:$L$128,3,FALSE))/100)))/100,1)*100,0)</f>
        <v>0</v>
      </c>
      <c r="BZ86" s="66">
        <f>IFERROR(MROUND((BY86+(BY86*(IF(Grunnbeløpstabell!$G$1&lt;&gt;"Egendefinert årlig prisstigning",ATF!$S$13,VLOOKUP($BZ$1,Grunnbeløpstabell!$A$2:$L$128,3,FALSE))/100)))/100,1)*100,0)</f>
        <v>0</v>
      </c>
      <c r="CA86" s="66">
        <f>IFERROR(MROUND((BZ86+(BZ86*(IF(Grunnbeløpstabell!$G$1&lt;&gt;"Egendefinert årlig prisstigning",ATF!$S$13,VLOOKUP($CA$1,Grunnbeløpstabell!$A$2:$L$128,3,FALSE))/100)))/100,1)*100,0)</f>
        <v>0</v>
      </c>
      <c r="CB86" s="66">
        <f>IFERROR(MROUND((CA86+(CA86*(IF(Grunnbeløpstabell!$G$1&lt;&gt;"Egendefinert årlig prisstigning",ATF!$S$13,VLOOKUP($CB$1,Grunnbeløpstabell!$A$2:$L$128,3,FALSE))/100)))/100,1)*100,0)</f>
        <v>0</v>
      </c>
      <c r="CC86" s="66">
        <f>IFERROR(MROUND((CB86+(CB86*(IF(Grunnbeløpstabell!$G$1&lt;&gt;"Egendefinert årlig prisstigning",ATF!$S$13,VLOOKUP($CC$1,Grunnbeløpstabell!$A$2:$L$128,3,FALSE))/100)))/100,1)*100,0)</f>
        <v>0</v>
      </c>
      <c r="CD86" s="66">
        <f>IFERROR(MROUND((CC86+(CC86*(IF(Grunnbeløpstabell!$G$1&lt;&gt;"Egendefinert årlig prisstigning",ATF!$S$13,VLOOKUP($CD$1,Grunnbeløpstabell!$A$2:$L$128,3,FALSE))/100)))/100,1)*100,0)</f>
        <v>0</v>
      </c>
      <c r="CE86" s="66">
        <f>IFERROR(MROUND((CD86+(CD86*(IF(Grunnbeløpstabell!$G$1&lt;&gt;"Egendefinert årlig prisstigning",ATF!$S$13,VLOOKUP($CE$1,Grunnbeløpstabell!$A$2:$L$128,3,FALSE))/100)))/100,1)*100,0)</f>
        <v>0</v>
      </c>
      <c r="CF86" s="66">
        <f>IFERROR(MROUND((CE86+(CE86*(IF(Grunnbeløpstabell!$G$1&lt;&gt;"Egendefinert årlig prisstigning",ATF!$S$13,VLOOKUP($CF$1,Grunnbeløpstabell!$A$2:$L$128,3,FALSE))/100)))/100,1)*100,0)</f>
        <v>0</v>
      </c>
      <c r="CG86" s="66">
        <f>IFERROR(MROUND((CF86+(CF86*(IF(Grunnbeløpstabell!$G$1&lt;&gt;"Egendefinert årlig prisstigning",ATF!$S$13,VLOOKUP($CG$1,Grunnbeløpstabell!$A$2:$L$128,3,FALSE))/100)))/100,1)*100,0)</f>
        <v>0</v>
      </c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</row>
    <row r="87" spans="1:147">
      <c r="A87" s="159">
        <v>104</v>
      </c>
      <c r="B87" s="161" t="s">
        <v>237</v>
      </c>
      <c r="C87" s="161" t="s">
        <v>237</v>
      </c>
      <c r="D87" s="161" t="s">
        <v>237</v>
      </c>
      <c r="E87" s="161" t="s">
        <v>237</v>
      </c>
      <c r="F87" s="161" t="s">
        <v>237</v>
      </c>
      <c r="G87" s="161" t="s">
        <v>237</v>
      </c>
      <c r="H87" s="161" t="s">
        <v>237</v>
      </c>
      <c r="I87" s="161" t="s">
        <v>237</v>
      </c>
      <c r="J87" s="161" t="s">
        <v>237</v>
      </c>
      <c r="K87" s="161" t="s">
        <v>237</v>
      </c>
      <c r="L87" s="161" t="s">
        <v>237</v>
      </c>
      <c r="M87" s="161" t="s">
        <v>237</v>
      </c>
      <c r="N87" s="161" t="s">
        <v>237</v>
      </c>
      <c r="O87" s="161" t="s">
        <v>237</v>
      </c>
      <c r="P87" s="161" t="s">
        <v>237</v>
      </c>
      <c r="Q87" s="161" t="s">
        <v>237</v>
      </c>
      <c r="R87" s="161" t="s">
        <v>237</v>
      </c>
      <c r="S87" s="161" t="s">
        <v>237</v>
      </c>
      <c r="T87" s="161" t="s">
        <v>237</v>
      </c>
      <c r="U87" s="161" t="s">
        <v>237</v>
      </c>
      <c r="V87" s="161" t="s">
        <v>237</v>
      </c>
      <c r="W87" s="161" t="s">
        <v>237</v>
      </c>
      <c r="X87" s="161" t="s">
        <v>237</v>
      </c>
      <c r="Y87" s="161" t="s">
        <v>237</v>
      </c>
      <c r="Z87" s="161" t="s">
        <v>237</v>
      </c>
      <c r="AA87" s="161" t="s">
        <v>237</v>
      </c>
      <c r="AB87" s="161" t="s">
        <v>237</v>
      </c>
      <c r="AC87" s="66">
        <v>0</v>
      </c>
      <c r="AD87" s="66">
        <f>IFERROR(MROUND((AC87+(AC87*(IF(Grunnbeløpstabell!$G$1&lt;&gt;"Egendefinert årlig prisstigning",ATF!$S$13,VLOOKUP($AD$1,Grunnbeløpstabell!$A$2:$L$128,3,FALSE))/100)))/100,1)*100,0)</f>
        <v>0</v>
      </c>
      <c r="AE87" s="66">
        <f>IFERROR(MROUND((AD87+(AD87*(IF(Grunnbeløpstabell!$G$1&lt;&gt;"Egendefinert årlig prisstigning",ATF!$S$13,VLOOKUP($AE$1,Grunnbeløpstabell!$A$2:$L$128,3,FALSE))/100)))/100,1)*100,0)</f>
        <v>0</v>
      </c>
      <c r="AF87" s="66">
        <f>IFERROR(MROUND((AE87+(AE87*(IF(Grunnbeløpstabell!$G$1&lt;&gt;"Egendefinert årlig prisstigning",ATF!$S$13,VLOOKUP($AF$1,Grunnbeløpstabell!$A$2:$L$128,3,FALSE))/100)))/100,1)*100,0)</f>
        <v>0</v>
      </c>
      <c r="AG87" s="66">
        <f>IFERROR(MROUND((AF87+(AF87*(IF(Grunnbeløpstabell!$G$1&lt;&gt;"Egendefinert årlig prisstigning",ATF!$S$13,VLOOKUP($AG$1,Grunnbeløpstabell!$A$2:$L$128,3,FALSE))/100)))/100,1)*100,0)</f>
        <v>0</v>
      </c>
      <c r="AH87" s="66">
        <f>IFERROR(MROUND((AG87+(AG87*(IF(Grunnbeløpstabell!$G$1&lt;&gt;"Egendefinert årlig prisstigning",ATF!$S$13,VLOOKUP($AH$1,Grunnbeløpstabell!$A$2:$L$128,3,FALSE))/100)))/100,1)*100,0)</f>
        <v>0</v>
      </c>
      <c r="AI87" s="66">
        <f>IFERROR(MROUND((AH87+(AH87*(IF(Grunnbeløpstabell!$G$1&lt;&gt;"Egendefinert årlig prisstigning",ATF!$S$13,VLOOKUP($AI$1,Grunnbeløpstabell!$A$2:$L$128,3,FALSE))/100)))/100,1)*100,0)</f>
        <v>0</v>
      </c>
      <c r="AJ87" s="66">
        <f>IFERROR(MROUND((AI87+(AI87*(IF(Grunnbeløpstabell!$G$1&lt;&gt;"Egendefinert årlig prisstigning",ATF!$S$13,VLOOKUP($AJ$1,Grunnbeløpstabell!$A$2:$L$128,3,FALSE))/100)))/100,1)*100,0)</f>
        <v>0</v>
      </c>
      <c r="AK87" s="66">
        <f>IFERROR(MROUND((AJ87+(AJ87*(IF(Grunnbeløpstabell!$G$1&lt;&gt;"Egendefinert årlig prisstigning",ATF!$S$13,VLOOKUP($AK$1,Grunnbeløpstabell!$A$2:$L$128,3,FALSE))/100)))/100,1)*100,0)</f>
        <v>0</v>
      </c>
      <c r="AL87" s="66">
        <f>IFERROR(MROUND((AK87+(AK87*(IF(Grunnbeløpstabell!$G$1&lt;&gt;"Egendefinert årlig prisstigning",ATF!$S$13,VLOOKUP($AL$1,Grunnbeløpstabell!$A$2:$L$128,3,FALSE))/100)))/100,1)*100,0)</f>
        <v>0</v>
      </c>
      <c r="AM87" s="66">
        <f>IFERROR(MROUND((AL87+(AL87*(IF(Grunnbeløpstabell!$G$1&lt;&gt;"Egendefinert årlig prisstigning",ATF!$S$13,VLOOKUP($AM$1,Grunnbeløpstabell!$A$2:$L$128,3,FALSE))/100)))/100,1)*100,0)</f>
        <v>0</v>
      </c>
      <c r="AN87" s="66">
        <f>IFERROR(MROUND((AM87+(AM87*(IF(Grunnbeløpstabell!$G$1&lt;&gt;"Egendefinert årlig prisstigning",ATF!$S$13,VLOOKUP($AN$1,Grunnbeløpstabell!$A$2:$L$128,3,FALSE))/100)))/100,1)*100,0)</f>
        <v>0</v>
      </c>
      <c r="AO87" s="66">
        <f>IFERROR(MROUND((AN87+(AN87*(IF(Grunnbeløpstabell!$G$1&lt;&gt;"Egendefinert årlig prisstigning",ATF!$S$13,VLOOKUP($AO$1,Grunnbeløpstabell!$A$2:$L$128,3,FALSE))/100)))/100,1)*100,0)</f>
        <v>0</v>
      </c>
      <c r="AP87" s="66">
        <f>IFERROR(MROUND((AO87+(AO87*(IF(Grunnbeløpstabell!$G$1&lt;&gt;"Egendefinert årlig prisstigning",ATF!$S$13,VLOOKUP($AP$1,Grunnbeløpstabell!$A$2:$L$128,3,FALSE))/100)))/100,1)*100,0)</f>
        <v>0</v>
      </c>
      <c r="AQ87" s="66">
        <f>IFERROR(MROUND((AP87+(AP87*(IF(Grunnbeløpstabell!$G$1&lt;&gt;"Egendefinert årlig prisstigning",ATF!$S$13,VLOOKUP($AQ$1,Grunnbeløpstabell!$A$2:$L$128,3,FALSE))/100)))/100,1)*100,0)</f>
        <v>0</v>
      </c>
      <c r="AR87" s="66">
        <f>IFERROR(MROUND((AQ87+(AQ87*(IF(Grunnbeløpstabell!$G$1&lt;&gt;"Egendefinert årlig prisstigning",ATF!$S$13,VLOOKUP($AR$1,Grunnbeløpstabell!$A$2:$L$128,3,FALSE))/100)))/100,1)*100,0)</f>
        <v>0</v>
      </c>
      <c r="AS87" s="66">
        <f>IFERROR(MROUND((AR87+(AR87*(IF(Grunnbeløpstabell!$G$1&lt;&gt;"Egendefinert årlig prisstigning",ATF!$S$13,VLOOKUP($AS$1,Grunnbeløpstabell!$A$2:$L$128,3,FALSE))/100)))/100,1)*100,0)</f>
        <v>0</v>
      </c>
      <c r="AT87" s="66">
        <f>IFERROR(MROUND((AS87+(AS87*(IF(Grunnbeløpstabell!$G$1&lt;&gt;"Egendefinert årlig prisstigning",ATF!$S$13,VLOOKUP($AT$1,Grunnbeløpstabell!$A$2:$L$128,3,FALSE))/100)))/100,1)*100,0)</f>
        <v>0</v>
      </c>
      <c r="AU87" s="66">
        <f>IFERROR(MROUND((AT87+(AT87*(IF(Grunnbeløpstabell!$G$1&lt;&gt;"Egendefinert årlig prisstigning",ATF!$S$13,VLOOKUP($AU$1,Grunnbeløpstabell!$A$2:$L$128,3,FALSE))/100)))/100,1)*100,0)</f>
        <v>0</v>
      </c>
      <c r="AV87" s="66">
        <f>IFERROR(MROUND((AU87+(AU87*(IF(Grunnbeløpstabell!$G$1&lt;&gt;"Egendefinert årlig prisstigning",ATF!$S$13,VLOOKUP($AV$1,Grunnbeløpstabell!$A$2:$L$128,3,FALSE))/100)))/100,1)*100,0)</f>
        <v>0</v>
      </c>
      <c r="AW87" s="66">
        <f>IFERROR(MROUND((AV87+(AV87*(IF(Grunnbeløpstabell!$G$1&lt;&gt;"Egendefinert årlig prisstigning",ATF!$S$13,VLOOKUP($AW$1,Grunnbeløpstabell!$A$2:$L$128,3,FALSE))/100)))/100,1)*100,0)</f>
        <v>0</v>
      </c>
      <c r="AX87" s="66">
        <f>IFERROR(MROUND((AW87+(AW87*(IF(Grunnbeløpstabell!$G$1&lt;&gt;"Egendefinert årlig prisstigning",ATF!$S$13,VLOOKUP($AX$1,Grunnbeløpstabell!$A$2:$L$128,3,FALSE))/100)))/100,1)*100,0)</f>
        <v>0</v>
      </c>
      <c r="AY87" s="66">
        <f>IFERROR(MROUND((AX87+(AX87*(IF(Grunnbeløpstabell!$G$1&lt;&gt;"Egendefinert årlig prisstigning",ATF!$S$13,VLOOKUP($AY$1,Grunnbeløpstabell!$A$2:$L$128,3,FALSE))/100)))/100,1)*100,0)</f>
        <v>0</v>
      </c>
      <c r="AZ87" s="66">
        <f>IFERROR(MROUND((AY87+(AY87*(IF(Grunnbeløpstabell!$G$1&lt;&gt;"Egendefinert årlig prisstigning",ATF!$S$13,VLOOKUP($AZ$1,Grunnbeløpstabell!$A$2:$L$128,3,FALSE))/100)))/100,1)*100,0)</f>
        <v>0</v>
      </c>
      <c r="BA87" s="66">
        <f>IFERROR(MROUND((AZ87+(AZ87*(IF(Grunnbeløpstabell!$G$1&lt;&gt;"Egendefinert årlig prisstigning",ATF!$S$13,VLOOKUP($BA$1,Grunnbeløpstabell!$A$2:$L$128,3,FALSE))/100)))/100,1)*100,0)</f>
        <v>0</v>
      </c>
      <c r="BB87" s="66">
        <f>IFERROR(MROUND((BA87+(BA87*(IF(Grunnbeløpstabell!$G$1&lt;&gt;"Egendefinert årlig prisstigning",ATF!$S$13,VLOOKUP($BB$1,Grunnbeløpstabell!$A$2:$L$128,3,FALSE))/100)))/100,1)*100,0)</f>
        <v>0</v>
      </c>
      <c r="BC87" s="66">
        <f>IFERROR(MROUND((BB87+(BB87*(IF(Grunnbeløpstabell!$G$1&lt;&gt;"Egendefinert årlig prisstigning",ATF!$S$13,VLOOKUP($BC$1,Grunnbeløpstabell!$A$2:$L$128,3,FALSE))/100)))/100,1)*100,0)</f>
        <v>0</v>
      </c>
      <c r="BD87" s="66">
        <f>IFERROR(MROUND((BC87+(BC87*(IF(Grunnbeløpstabell!$G$1&lt;&gt;"Egendefinert årlig prisstigning",ATF!$S$13,VLOOKUP($BD$1,Grunnbeløpstabell!$A$2:$L$128,3,FALSE))/100)))/100,1)*100,0)</f>
        <v>0</v>
      </c>
      <c r="BE87" s="66">
        <f>IFERROR(MROUND((BD87+(BD87*(IF(Grunnbeløpstabell!$G$1&lt;&gt;"Egendefinert årlig prisstigning",ATF!$S$13,VLOOKUP($BE$1,Grunnbeløpstabell!$A$2:$L$128,3,FALSE))/100)))/100,1)*100,0)</f>
        <v>0</v>
      </c>
      <c r="BF87" s="66">
        <f>IFERROR(MROUND((BE87+(BE87*(IF(Grunnbeløpstabell!$G$1&lt;&gt;"Egendefinert årlig prisstigning",ATF!$S$13,VLOOKUP($BF$1,Grunnbeløpstabell!$A$2:$L$128,3,FALSE))/100)))/100,1)*100,0)</f>
        <v>0</v>
      </c>
      <c r="BG87" s="66">
        <f>IFERROR(MROUND((BF87+(BF87*(IF(Grunnbeløpstabell!$G$1&lt;&gt;"Egendefinert årlig prisstigning",ATF!$S$13,VLOOKUP($BG$1,Grunnbeløpstabell!$A$2:$L$128,3,FALSE))/100)))/100,1)*100,0)</f>
        <v>0</v>
      </c>
      <c r="BH87" s="66">
        <f>IFERROR(MROUND((BG87+(BG87*(IF(Grunnbeløpstabell!$G$1&lt;&gt;"Egendefinert årlig prisstigning",ATF!$S$13,VLOOKUP($BH$1,Grunnbeløpstabell!$A$2:$L$128,3,FALSE))/100)))/100,1)*100,0)</f>
        <v>0</v>
      </c>
      <c r="BI87" s="66">
        <f>IFERROR(MROUND((BH87+(BH87*(IF(Grunnbeløpstabell!$G$1&lt;&gt;"Egendefinert årlig prisstigning",ATF!$S$13,VLOOKUP($BI$1,Grunnbeløpstabell!$A$2:$L$128,3,FALSE))/100)))/100,1)*100,0)</f>
        <v>0</v>
      </c>
      <c r="BJ87" s="66">
        <f>IFERROR(MROUND((BI87+(BI87*(IF(Grunnbeløpstabell!$G$1&lt;&gt;"Egendefinert årlig prisstigning",ATF!$S$13,VLOOKUP($BJ$1,Grunnbeløpstabell!$A$2:$L$128,3,FALSE))/100)))/100,1)*100,0)</f>
        <v>0</v>
      </c>
      <c r="BK87" s="66">
        <f>IFERROR(MROUND((BJ87+(BJ87*(IF(Grunnbeløpstabell!$G$1&lt;&gt;"Egendefinert årlig prisstigning",ATF!$S$13,VLOOKUP($BK$1,Grunnbeløpstabell!$A$2:$L$128,3,FALSE))/100)))/100,1)*100,0)</f>
        <v>0</v>
      </c>
      <c r="BL87" s="66">
        <f>IFERROR(MROUND((BK87+(BK87*(IF(Grunnbeløpstabell!$G$1&lt;&gt;"Egendefinert årlig prisstigning",ATF!$S$13,VLOOKUP($BL$1,Grunnbeløpstabell!$A$2:$L$128,3,FALSE))/100)))/100,1)*100,0)</f>
        <v>0</v>
      </c>
      <c r="BM87" s="66">
        <f>IFERROR(MROUND((BL87+(BL87*(IF(Grunnbeløpstabell!$G$1&lt;&gt;"Egendefinert årlig prisstigning",ATF!$S$13,VLOOKUP($BM$1,Grunnbeløpstabell!$A$2:$L$128,3,FALSE))/100)))/100,1)*100,0)</f>
        <v>0</v>
      </c>
      <c r="BN87" s="66">
        <f>IFERROR(MROUND((BM87+(BM87*(IF(Grunnbeløpstabell!$G$1&lt;&gt;"Egendefinert årlig prisstigning",ATF!$S$13,VLOOKUP($BN$1,Grunnbeløpstabell!$A$2:$L$128,3,FALSE))/100)))/100,1)*100,0)</f>
        <v>0</v>
      </c>
      <c r="BO87" s="66">
        <f>IFERROR(MROUND((BN87+(BN87*(IF(Grunnbeløpstabell!$G$1&lt;&gt;"Egendefinert årlig prisstigning",ATF!$S$13,VLOOKUP($BO$1,Grunnbeløpstabell!$A$2:$L$128,3,FALSE))/100)))/100,1)*100,0)</f>
        <v>0</v>
      </c>
      <c r="BP87" s="66">
        <f>IFERROR(MROUND((BO87+(BO87*(IF(Grunnbeløpstabell!$G$1&lt;&gt;"Egendefinert årlig prisstigning",ATF!$S$13,VLOOKUP($BP$1,Grunnbeløpstabell!$A$2:$L$128,3,FALSE))/100)))/100,1)*100,0)</f>
        <v>0</v>
      </c>
      <c r="BQ87" s="66">
        <f>IFERROR(MROUND((BP87+(BP87*(IF(Grunnbeløpstabell!$G$1&lt;&gt;"Egendefinert årlig prisstigning",ATF!$S$13,VLOOKUP($BQ$1,Grunnbeløpstabell!$A$2:$L$128,3,FALSE))/100)))/100,1)*100,0)</f>
        <v>0</v>
      </c>
      <c r="BR87" s="66">
        <f>IFERROR(MROUND((BQ87+(BQ87*(IF(Grunnbeløpstabell!$G$1&lt;&gt;"Egendefinert årlig prisstigning",ATF!$S$13,VLOOKUP($BR$1,Grunnbeløpstabell!$A$2:$L$128,3,FALSE))/100)))/100,1)*100,0)</f>
        <v>0</v>
      </c>
      <c r="BS87" s="66">
        <f>IFERROR(MROUND((BR87+(BR87*(IF(Grunnbeløpstabell!$G$1&lt;&gt;"Egendefinert årlig prisstigning",ATF!$S$13,VLOOKUP($BS$1,Grunnbeløpstabell!$A$2:$L$128,3,FALSE))/100)))/100,1)*100,0)</f>
        <v>0</v>
      </c>
      <c r="BT87" s="66">
        <f>IFERROR(MROUND((BS87+(BS87*(IF(Grunnbeløpstabell!$G$1&lt;&gt;"Egendefinert årlig prisstigning",ATF!$S$13,VLOOKUP($BT$1,Grunnbeløpstabell!$A$2:$L$128,3,FALSE))/100)))/100,1)*100,0)</f>
        <v>0</v>
      </c>
      <c r="BU87" s="66">
        <f>IFERROR(MROUND((BT87+(BT87*(IF(Grunnbeløpstabell!$G$1&lt;&gt;"Egendefinert årlig prisstigning",ATF!$S$13,VLOOKUP($BU$1,Grunnbeløpstabell!$A$2:$L$128,3,FALSE))/100)))/100,1)*100,0)</f>
        <v>0</v>
      </c>
      <c r="BV87" s="66">
        <f>IFERROR(MROUND((BU87+(BU87*(IF(Grunnbeløpstabell!$G$1&lt;&gt;"Egendefinert årlig prisstigning",ATF!$S$13,VLOOKUP($BV$1,Grunnbeløpstabell!$A$2:$L$128,3,FALSE))/100)))/100,1)*100,0)</f>
        <v>0</v>
      </c>
      <c r="BW87" s="66">
        <f>IFERROR(MROUND((BV87+(BV87*(IF(Grunnbeløpstabell!$G$1&lt;&gt;"Egendefinert årlig prisstigning",ATF!$S$13,VLOOKUP($BW$1,Grunnbeløpstabell!$A$2:$L$128,3,FALSE))/100)))/100,1)*100,0)</f>
        <v>0</v>
      </c>
      <c r="BX87" s="66">
        <f>IFERROR(MROUND((BW87+(BW87*(IF(Grunnbeløpstabell!$G$1&lt;&gt;"Egendefinert årlig prisstigning",ATF!$S$13,VLOOKUP($BX$1,Grunnbeløpstabell!$A$2:$L$128,3,FALSE))/100)))/100,1)*100,0)</f>
        <v>0</v>
      </c>
      <c r="BY87" s="66">
        <f>IFERROR(MROUND((BX87+(BX87*(IF(Grunnbeløpstabell!$G$1&lt;&gt;"Egendefinert årlig prisstigning",ATF!$S$13,VLOOKUP($BY$1,Grunnbeløpstabell!$A$2:$L$128,3,FALSE))/100)))/100,1)*100,0)</f>
        <v>0</v>
      </c>
      <c r="BZ87" s="66">
        <f>IFERROR(MROUND((BY87+(BY87*(IF(Grunnbeløpstabell!$G$1&lt;&gt;"Egendefinert årlig prisstigning",ATF!$S$13,VLOOKUP($BZ$1,Grunnbeløpstabell!$A$2:$L$128,3,FALSE))/100)))/100,1)*100,0)</f>
        <v>0</v>
      </c>
      <c r="CA87" s="66">
        <f>IFERROR(MROUND((BZ87+(BZ87*(IF(Grunnbeløpstabell!$G$1&lt;&gt;"Egendefinert årlig prisstigning",ATF!$S$13,VLOOKUP($CA$1,Grunnbeløpstabell!$A$2:$L$128,3,FALSE))/100)))/100,1)*100,0)</f>
        <v>0</v>
      </c>
      <c r="CB87" s="66">
        <f>IFERROR(MROUND((CA87+(CA87*(IF(Grunnbeløpstabell!$G$1&lt;&gt;"Egendefinert årlig prisstigning",ATF!$S$13,VLOOKUP($CB$1,Grunnbeløpstabell!$A$2:$L$128,3,FALSE))/100)))/100,1)*100,0)</f>
        <v>0</v>
      </c>
      <c r="CC87" s="66">
        <f>IFERROR(MROUND((CB87+(CB87*(IF(Grunnbeløpstabell!$G$1&lt;&gt;"Egendefinert årlig prisstigning",ATF!$S$13,VLOOKUP($CC$1,Grunnbeløpstabell!$A$2:$L$128,3,FALSE))/100)))/100,1)*100,0)</f>
        <v>0</v>
      </c>
      <c r="CD87" s="66">
        <f>IFERROR(MROUND((CC87+(CC87*(IF(Grunnbeløpstabell!$G$1&lt;&gt;"Egendefinert årlig prisstigning",ATF!$S$13,VLOOKUP($CD$1,Grunnbeløpstabell!$A$2:$L$128,3,FALSE))/100)))/100,1)*100,0)</f>
        <v>0</v>
      </c>
      <c r="CE87" s="66">
        <f>IFERROR(MROUND((CD87+(CD87*(IF(Grunnbeløpstabell!$G$1&lt;&gt;"Egendefinert årlig prisstigning",ATF!$S$13,VLOOKUP($CE$1,Grunnbeløpstabell!$A$2:$L$128,3,FALSE))/100)))/100,1)*100,0)</f>
        <v>0</v>
      </c>
      <c r="CF87" s="66">
        <f>IFERROR(MROUND((CE87+(CE87*(IF(Grunnbeløpstabell!$G$1&lt;&gt;"Egendefinert årlig prisstigning",ATF!$S$13,VLOOKUP($CF$1,Grunnbeløpstabell!$A$2:$L$128,3,FALSE))/100)))/100,1)*100,0)</f>
        <v>0</v>
      </c>
      <c r="CG87" s="66">
        <f>IFERROR(MROUND((CF87+(CF87*(IF(Grunnbeløpstabell!$G$1&lt;&gt;"Egendefinert årlig prisstigning",ATF!$S$13,VLOOKUP($CG$1,Grunnbeløpstabell!$A$2:$L$128,3,FALSE))/100)))/100,1)*100,0)</f>
        <v>0</v>
      </c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</row>
    <row r="88" spans="1:147">
      <c r="A88" s="159">
        <v>105</v>
      </c>
      <c r="B88" s="161" t="s">
        <v>237</v>
      </c>
      <c r="C88" s="161" t="s">
        <v>237</v>
      </c>
      <c r="D88" s="161" t="s">
        <v>237</v>
      </c>
      <c r="E88" s="161" t="s">
        <v>237</v>
      </c>
      <c r="F88" s="161" t="s">
        <v>237</v>
      </c>
      <c r="G88" s="161" t="s">
        <v>237</v>
      </c>
      <c r="H88" s="161" t="s">
        <v>237</v>
      </c>
      <c r="I88" s="161" t="s">
        <v>237</v>
      </c>
      <c r="J88" s="161" t="s">
        <v>237</v>
      </c>
      <c r="K88" s="161" t="s">
        <v>237</v>
      </c>
      <c r="L88" s="161" t="s">
        <v>237</v>
      </c>
      <c r="M88" s="161" t="s">
        <v>237</v>
      </c>
      <c r="N88" s="161" t="s">
        <v>237</v>
      </c>
      <c r="O88" s="161" t="s">
        <v>237</v>
      </c>
      <c r="P88" s="161" t="s">
        <v>237</v>
      </c>
      <c r="Q88" s="161" t="s">
        <v>237</v>
      </c>
      <c r="R88" s="161" t="s">
        <v>237</v>
      </c>
      <c r="S88" s="161" t="s">
        <v>237</v>
      </c>
      <c r="T88" s="161" t="s">
        <v>237</v>
      </c>
      <c r="U88" s="161" t="s">
        <v>237</v>
      </c>
      <c r="V88" s="161" t="s">
        <v>237</v>
      </c>
      <c r="W88" s="161" t="s">
        <v>237</v>
      </c>
      <c r="X88" s="161" t="s">
        <v>237</v>
      </c>
      <c r="Y88" s="161" t="s">
        <v>237</v>
      </c>
      <c r="Z88" s="161" t="s">
        <v>237</v>
      </c>
      <c r="AA88" s="161" t="s">
        <v>237</v>
      </c>
      <c r="AB88" s="161" t="s">
        <v>237</v>
      </c>
      <c r="AC88" s="66">
        <v>0</v>
      </c>
      <c r="AD88" s="66">
        <f>IFERROR(MROUND((AC88+(AC88*(IF(Grunnbeløpstabell!$G$1&lt;&gt;"Egendefinert årlig prisstigning",ATF!$S$13,VLOOKUP($AD$1,Grunnbeløpstabell!$A$2:$L$128,3,FALSE))/100)))/100,1)*100,0)</f>
        <v>0</v>
      </c>
      <c r="AE88" s="66">
        <f>IFERROR(MROUND((AD88+(AD88*(IF(Grunnbeløpstabell!$G$1&lt;&gt;"Egendefinert årlig prisstigning",ATF!$S$13,VLOOKUP($AE$1,Grunnbeløpstabell!$A$2:$L$128,3,FALSE))/100)))/100,1)*100,0)</f>
        <v>0</v>
      </c>
      <c r="AF88" s="66">
        <f>IFERROR(MROUND((AE88+(AE88*(IF(Grunnbeløpstabell!$G$1&lt;&gt;"Egendefinert årlig prisstigning",ATF!$S$13,VLOOKUP($AF$1,Grunnbeløpstabell!$A$2:$L$128,3,FALSE))/100)))/100,1)*100,0)</f>
        <v>0</v>
      </c>
      <c r="AG88" s="66">
        <f>IFERROR(MROUND((AF88+(AF88*(IF(Grunnbeløpstabell!$G$1&lt;&gt;"Egendefinert årlig prisstigning",ATF!$S$13,VLOOKUP($AG$1,Grunnbeløpstabell!$A$2:$L$128,3,FALSE))/100)))/100,1)*100,0)</f>
        <v>0</v>
      </c>
      <c r="AH88" s="66">
        <f>IFERROR(MROUND((AG88+(AG88*(IF(Grunnbeløpstabell!$G$1&lt;&gt;"Egendefinert årlig prisstigning",ATF!$S$13,VLOOKUP($AH$1,Grunnbeløpstabell!$A$2:$L$128,3,FALSE))/100)))/100,1)*100,0)</f>
        <v>0</v>
      </c>
      <c r="AI88" s="66">
        <f>IFERROR(MROUND((AH88+(AH88*(IF(Grunnbeløpstabell!$G$1&lt;&gt;"Egendefinert årlig prisstigning",ATF!$S$13,VLOOKUP($AI$1,Grunnbeløpstabell!$A$2:$L$128,3,FALSE))/100)))/100,1)*100,0)</f>
        <v>0</v>
      </c>
      <c r="AJ88" s="66">
        <f>IFERROR(MROUND((AI88+(AI88*(IF(Grunnbeløpstabell!$G$1&lt;&gt;"Egendefinert årlig prisstigning",ATF!$S$13,VLOOKUP($AJ$1,Grunnbeløpstabell!$A$2:$L$128,3,FALSE))/100)))/100,1)*100,0)</f>
        <v>0</v>
      </c>
      <c r="AK88" s="66">
        <f>IFERROR(MROUND((AJ88+(AJ88*(IF(Grunnbeløpstabell!$G$1&lt;&gt;"Egendefinert årlig prisstigning",ATF!$S$13,VLOOKUP($AK$1,Grunnbeløpstabell!$A$2:$L$128,3,FALSE))/100)))/100,1)*100,0)</f>
        <v>0</v>
      </c>
      <c r="AL88" s="66">
        <f>IFERROR(MROUND((AK88+(AK88*(IF(Grunnbeløpstabell!$G$1&lt;&gt;"Egendefinert årlig prisstigning",ATF!$S$13,VLOOKUP($AL$1,Grunnbeløpstabell!$A$2:$L$128,3,FALSE))/100)))/100,1)*100,0)</f>
        <v>0</v>
      </c>
      <c r="AM88" s="66">
        <f>IFERROR(MROUND((AL88+(AL88*(IF(Grunnbeløpstabell!$G$1&lt;&gt;"Egendefinert årlig prisstigning",ATF!$S$13,VLOOKUP($AM$1,Grunnbeløpstabell!$A$2:$L$128,3,FALSE))/100)))/100,1)*100,0)</f>
        <v>0</v>
      </c>
      <c r="AN88" s="66">
        <f>IFERROR(MROUND((AM88+(AM88*(IF(Grunnbeløpstabell!$G$1&lt;&gt;"Egendefinert årlig prisstigning",ATF!$S$13,VLOOKUP($AN$1,Grunnbeløpstabell!$A$2:$L$128,3,FALSE))/100)))/100,1)*100,0)</f>
        <v>0</v>
      </c>
      <c r="AO88" s="66">
        <f>IFERROR(MROUND((AN88+(AN88*(IF(Grunnbeløpstabell!$G$1&lt;&gt;"Egendefinert årlig prisstigning",ATF!$S$13,VLOOKUP($AO$1,Grunnbeløpstabell!$A$2:$L$128,3,FALSE))/100)))/100,1)*100,0)</f>
        <v>0</v>
      </c>
      <c r="AP88" s="66">
        <f>IFERROR(MROUND((AO88+(AO88*(IF(Grunnbeløpstabell!$G$1&lt;&gt;"Egendefinert årlig prisstigning",ATF!$S$13,VLOOKUP($AP$1,Grunnbeløpstabell!$A$2:$L$128,3,FALSE))/100)))/100,1)*100,0)</f>
        <v>0</v>
      </c>
      <c r="AQ88" s="66">
        <f>IFERROR(MROUND((AP88+(AP88*(IF(Grunnbeløpstabell!$G$1&lt;&gt;"Egendefinert årlig prisstigning",ATF!$S$13,VLOOKUP($AQ$1,Grunnbeløpstabell!$A$2:$L$128,3,FALSE))/100)))/100,1)*100,0)</f>
        <v>0</v>
      </c>
      <c r="AR88" s="66">
        <f>IFERROR(MROUND((AQ88+(AQ88*(IF(Grunnbeløpstabell!$G$1&lt;&gt;"Egendefinert årlig prisstigning",ATF!$S$13,VLOOKUP($AR$1,Grunnbeløpstabell!$A$2:$L$128,3,FALSE))/100)))/100,1)*100,0)</f>
        <v>0</v>
      </c>
      <c r="AS88" s="66">
        <f>IFERROR(MROUND((AR88+(AR88*(IF(Grunnbeløpstabell!$G$1&lt;&gt;"Egendefinert årlig prisstigning",ATF!$S$13,VLOOKUP($AS$1,Grunnbeløpstabell!$A$2:$L$128,3,FALSE))/100)))/100,1)*100,0)</f>
        <v>0</v>
      </c>
      <c r="AT88" s="66">
        <f>IFERROR(MROUND((AS88+(AS88*(IF(Grunnbeløpstabell!$G$1&lt;&gt;"Egendefinert årlig prisstigning",ATF!$S$13,VLOOKUP($AT$1,Grunnbeløpstabell!$A$2:$L$128,3,FALSE))/100)))/100,1)*100,0)</f>
        <v>0</v>
      </c>
      <c r="AU88" s="66">
        <f>IFERROR(MROUND((AT88+(AT88*(IF(Grunnbeløpstabell!$G$1&lt;&gt;"Egendefinert årlig prisstigning",ATF!$S$13,VLOOKUP($AU$1,Grunnbeløpstabell!$A$2:$L$128,3,FALSE))/100)))/100,1)*100,0)</f>
        <v>0</v>
      </c>
      <c r="AV88" s="66">
        <f>IFERROR(MROUND((AU88+(AU88*(IF(Grunnbeløpstabell!$G$1&lt;&gt;"Egendefinert årlig prisstigning",ATF!$S$13,VLOOKUP($AV$1,Grunnbeløpstabell!$A$2:$L$128,3,FALSE))/100)))/100,1)*100,0)</f>
        <v>0</v>
      </c>
      <c r="AW88" s="66">
        <f>IFERROR(MROUND((AV88+(AV88*(IF(Grunnbeløpstabell!$G$1&lt;&gt;"Egendefinert årlig prisstigning",ATF!$S$13,VLOOKUP($AW$1,Grunnbeløpstabell!$A$2:$L$128,3,FALSE))/100)))/100,1)*100,0)</f>
        <v>0</v>
      </c>
      <c r="AX88" s="66">
        <f>IFERROR(MROUND((AW88+(AW88*(IF(Grunnbeløpstabell!$G$1&lt;&gt;"Egendefinert årlig prisstigning",ATF!$S$13,VLOOKUP($AX$1,Grunnbeløpstabell!$A$2:$L$128,3,FALSE))/100)))/100,1)*100,0)</f>
        <v>0</v>
      </c>
      <c r="AY88" s="66">
        <f>IFERROR(MROUND((AX88+(AX88*(IF(Grunnbeløpstabell!$G$1&lt;&gt;"Egendefinert årlig prisstigning",ATF!$S$13,VLOOKUP($AY$1,Grunnbeløpstabell!$A$2:$L$128,3,FALSE))/100)))/100,1)*100,0)</f>
        <v>0</v>
      </c>
      <c r="AZ88" s="66">
        <f>IFERROR(MROUND((AY88+(AY88*(IF(Grunnbeløpstabell!$G$1&lt;&gt;"Egendefinert årlig prisstigning",ATF!$S$13,VLOOKUP($AZ$1,Grunnbeløpstabell!$A$2:$L$128,3,FALSE))/100)))/100,1)*100,0)</f>
        <v>0</v>
      </c>
      <c r="BA88" s="66">
        <f>IFERROR(MROUND((AZ88+(AZ88*(IF(Grunnbeløpstabell!$G$1&lt;&gt;"Egendefinert årlig prisstigning",ATF!$S$13,VLOOKUP($BA$1,Grunnbeløpstabell!$A$2:$L$128,3,FALSE))/100)))/100,1)*100,0)</f>
        <v>0</v>
      </c>
      <c r="BB88" s="66">
        <f>IFERROR(MROUND((BA88+(BA88*(IF(Grunnbeløpstabell!$G$1&lt;&gt;"Egendefinert årlig prisstigning",ATF!$S$13,VLOOKUP($BB$1,Grunnbeløpstabell!$A$2:$L$128,3,FALSE))/100)))/100,1)*100,0)</f>
        <v>0</v>
      </c>
      <c r="BC88" s="66">
        <f>IFERROR(MROUND((BB88+(BB88*(IF(Grunnbeløpstabell!$G$1&lt;&gt;"Egendefinert årlig prisstigning",ATF!$S$13,VLOOKUP($BC$1,Grunnbeløpstabell!$A$2:$L$128,3,FALSE))/100)))/100,1)*100,0)</f>
        <v>0</v>
      </c>
      <c r="BD88" s="66">
        <f>IFERROR(MROUND((BC88+(BC88*(IF(Grunnbeløpstabell!$G$1&lt;&gt;"Egendefinert årlig prisstigning",ATF!$S$13,VLOOKUP($BD$1,Grunnbeløpstabell!$A$2:$L$128,3,FALSE))/100)))/100,1)*100,0)</f>
        <v>0</v>
      </c>
      <c r="BE88" s="66">
        <f>IFERROR(MROUND((BD88+(BD88*(IF(Grunnbeløpstabell!$G$1&lt;&gt;"Egendefinert årlig prisstigning",ATF!$S$13,VLOOKUP($BE$1,Grunnbeløpstabell!$A$2:$L$128,3,FALSE))/100)))/100,1)*100,0)</f>
        <v>0</v>
      </c>
      <c r="BF88" s="66">
        <f>IFERROR(MROUND((BE88+(BE88*(IF(Grunnbeløpstabell!$G$1&lt;&gt;"Egendefinert årlig prisstigning",ATF!$S$13,VLOOKUP($BF$1,Grunnbeløpstabell!$A$2:$L$128,3,FALSE))/100)))/100,1)*100,0)</f>
        <v>0</v>
      </c>
      <c r="BG88" s="66">
        <f>IFERROR(MROUND((BF88+(BF88*(IF(Grunnbeløpstabell!$G$1&lt;&gt;"Egendefinert årlig prisstigning",ATF!$S$13,VLOOKUP($BG$1,Grunnbeløpstabell!$A$2:$L$128,3,FALSE))/100)))/100,1)*100,0)</f>
        <v>0</v>
      </c>
      <c r="BH88" s="66">
        <f>IFERROR(MROUND((BG88+(BG88*(IF(Grunnbeløpstabell!$G$1&lt;&gt;"Egendefinert årlig prisstigning",ATF!$S$13,VLOOKUP($BH$1,Grunnbeløpstabell!$A$2:$L$128,3,FALSE))/100)))/100,1)*100,0)</f>
        <v>0</v>
      </c>
      <c r="BI88" s="66">
        <f>IFERROR(MROUND((BH88+(BH88*(IF(Grunnbeløpstabell!$G$1&lt;&gt;"Egendefinert årlig prisstigning",ATF!$S$13,VLOOKUP($BI$1,Grunnbeløpstabell!$A$2:$L$128,3,FALSE))/100)))/100,1)*100,0)</f>
        <v>0</v>
      </c>
      <c r="BJ88" s="66">
        <f>IFERROR(MROUND((BI88+(BI88*(IF(Grunnbeløpstabell!$G$1&lt;&gt;"Egendefinert årlig prisstigning",ATF!$S$13,VLOOKUP($BJ$1,Grunnbeløpstabell!$A$2:$L$128,3,FALSE))/100)))/100,1)*100,0)</f>
        <v>0</v>
      </c>
      <c r="BK88" s="66">
        <f>IFERROR(MROUND((BJ88+(BJ88*(IF(Grunnbeløpstabell!$G$1&lt;&gt;"Egendefinert årlig prisstigning",ATF!$S$13,VLOOKUP($BK$1,Grunnbeløpstabell!$A$2:$L$128,3,FALSE))/100)))/100,1)*100,0)</f>
        <v>0</v>
      </c>
      <c r="BL88" s="66">
        <f>IFERROR(MROUND((BK88+(BK88*(IF(Grunnbeløpstabell!$G$1&lt;&gt;"Egendefinert årlig prisstigning",ATF!$S$13,VLOOKUP($BL$1,Grunnbeløpstabell!$A$2:$L$128,3,FALSE))/100)))/100,1)*100,0)</f>
        <v>0</v>
      </c>
      <c r="BM88" s="66">
        <f>IFERROR(MROUND((BL88+(BL88*(IF(Grunnbeløpstabell!$G$1&lt;&gt;"Egendefinert årlig prisstigning",ATF!$S$13,VLOOKUP($BM$1,Grunnbeløpstabell!$A$2:$L$128,3,FALSE))/100)))/100,1)*100,0)</f>
        <v>0</v>
      </c>
      <c r="BN88" s="66">
        <f>IFERROR(MROUND((BM88+(BM88*(IF(Grunnbeløpstabell!$G$1&lt;&gt;"Egendefinert årlig prisstigning",ATF!$S$13,VLOOKUP($BN$1,Grunnbeløpstabell!$A$2:$L$128,3,FALSE))/100)))/100,1)*100,0)</f>
        <v>0</v>
      </c>
      <c r="BO88" s="66">
        <f>IFERROR(MROUND((BN88+(BN88*(IF(Grunnbeløpstabell!$G$1&lt;&gt;"Egendefinert årlig prisstigning",ATF!$S$13,VLOOKUP($BO$1,Grunnbeløpstabell!$A$2:$L$128,3,FALSE))/100)))/100,1)*100,0)</f>
        <v>0</v>
      </c>
      <c r="BP88" s="66">
        <f>IFERROR(MROUND((BO88+(BO88*(IF(Grunnbeløpstabell!$G$1&lt;&gt;"Egendefinert årlig prisstigning",ATF!$S$13,VLOOKUP($BP$1,Grunnbeløpstabell!$A$2:$L$128,3,FALSE))/100)))/100,1)*100,0)</f>
        <v>0</v>
      </c>
      <c r="BQ88" s="66">
        <f>IFERROR(MROUND((BP88+(BP88*(IF(Grunnbeløpstabell!$G$1&lt;&gt;"Egendefinert årlig prisstigning",ATF!$S$13,VLOOKUP($BQ$1,Grunnbeløpstabell!$A$2:$L$128,3,FALSE))/100)))/100,1)*100,0)</f>
        <v>0</v>
      </c>
      <c r="BR88" s="66">
        <f>IFERROR(MROUND((BQ88+(BQ88*(IF(Grunnbeløpstabell!$G$1&lt;&gt;"Egendefinert årlig prisstigning",ATF!$S$13,VLOOKUP($BR$1,Grunnbeløpstabell!$A$2:$L$128,3,FALSE))/100)))/100,1)*100,0)</f>
        <v>0</v>
      </c>
      <c r="BS88" s="66">
        <f>IFERROR(MROUND((BR88+(BR88*(IF(Grunnbeløpstabell!$G$1&lt;&gt;"Egendefinert årlig prisstigning",ATF!$S$13,VLOOKUP($BS$1,Grunnbeløpstabell!$A$2:$L$128,3,FALSE))/100)))/100,1)*100,0)</f>
        <v>0</v>
      </c>
      <c r="BT88" s="66">
        <f>IFERROR(MROUND((BS88+(BS88*(IF(Grunnbeløpstabell!$G$1&lt;&gt;"Egendefinert årlig prisstigning",ATF!$S$13,VLOOKUP($BT$1,Grunnbeløpstabell!$A$2:$L$128,3,FALSE))/100)))/100,1)*100,0)</f>
        <v>0</v>
      </c>
      <c r="BU88" s="66">
        <f>IFERROR(MROUND((BT88+(BT88*(IF(Grunnbeløpstabell!$G$1&lt;&gt;"Egendefinert årlig prisstigning",ATF!$S$13,VLOOKUP($BU$1,Grunnbeløpstabell!$A$2:$L$128,3,FALSE))/100)))/100,1)*100,0)</f>
        <v>0</v>
      </c>
      <c r="BV88" s="66">
        <f>IFERROR(MROUND((BU88+(BU88*(IF(Grunnbeløpstabell!$G$1&lt;&gt;"Egendefinert årlig prisstigning",ATF!$S$13,VLOOKUP($BV$1,Grunnbeløpstabell!$A$2:$L$128,3,FALSE))/100)))/100,1)*100,0)</f>
        <v>0</v>
      </c>
      <c r="BW88" s="66">
        <f>IFERROR(MROUND((BV88+(BV88*(IF(Grunnbeløpstabell!$G$1&lt;&gt;"Egendefinert årlig prisstigning",ATF!$S$13,VLOOKUP($BW$1,Grunnbeløpstabell!$A$2:$L$128,3,FALSE))/100)))/100,1)*100,0)</f>
        <v>0</v>
      </c>
      <c r="BX88" s="66">
        <f>IFERROR(MROUND((BW88+(BW88*(IF(Grunnbeløpstabell!$G$1&lt;&gt;"Egendefinert årlig prisstigning",ATF!$S$13,VLOOKUP($BX$1,Grunnbeløpstabell!$A$2:$L$128,3,FALSE))/100)))/100,1)*100,0)</f>
        <v>0</v>
      </c>
      <c r="BY88" s="66">
        <f>IFERROR(MROUND((BX88+(BX88*(IF(Grunnbeløpstabell!$G$1&lt;&gt;"Egendefinert årlig prisstigning",ATF!$S$13,VLOOKUP($BY$1,Grunnbeløpstabell!$A$2:$L$128,3,FALSE))/100)))/100,1)*100,0)</f>
        <v>0</v>
      </c>
      <c r="BZ88" s="66">
        <f>IFERROR(MROUND((BY88+(BY88*(IF(Grunnbeløpstabell!$G$1&lt;&gt;"Egendefinert årlig prisstigning",ATF!$S$13,VLOOKUP($BZ$1,Grunnbeløpstabell!$A$2:$L$128,3,FALSE))/100)))/100,1)*100,0)</f>
        <v>0</v>
      </c>
      <c r="CA88" s="66">
        <f>IFERROR(MROUND((BZ88+(BZ88*(IF(Grunnbeløpstabell!$G$1&lt;&gt;"Egendefinert årlig prisstigning",ATF!$S$13,VLOOKUP($CA$1,Grunnbeløpstabell!$A$2:$L$128,3,FALSE))/100)))/100,1)*100,0)</f>
        <v>0</v>
      </c>
      <c r="CB88" s="66">
        <f>IFERROR(MROUND((CA88+(CA88*(IF(Grunnbeløpstabell!$G$1&lt;&gt;"Egendefinert årlig prisstigning",ATF!$S$13,VLOOKUP($CB$1,Grunnbeløpstabell!$A$2:$L$128,3,FALSE))/100)))/100,1)*100,0)</f>
        <v>0</v>
      </c>
      <c r="CC88" s="66">
        <f>IFERROR(MROUND((CB88+(CB88*(IF(Grunnbeløpstabell!$G$1&lt;&gt;"Egendefinert årlig prisstigning",ATF!$S$13,VLOOKUP($CC$1,Grunnbeløpstabell!$A$2:$L$128,3,FALSE))/100)))/100,1)*100,0)</f>
        <v>0</v>
      </c>
      <c r="CD88" s="66">
        <f>IFERROR(MROUND((CC88+(CC88*(IF(Grunnbeløpstabell!$G$1&lt;&gt;"Egendefinert årlig prisstigning",ATF!$S$13,VLOOKUP($CD$1,Grunnbeløpstabell!$A$2:$L$128,3,FALSE))/100)))/100,1)*100,0)</f>
        <v>0</v>
      </c>
      <c r="CE88" s="66">
        <f>IFERROR(MROUND((CD88+(CD88*(IF(Grunnbeløpstabell!$G$1&lt;&gt;"Egendefinert årlig prisstigning",ATF!$S$13,VLOOKUP($CE$1,Grunnbeløpstabell!$A$2:$L$128,3,FALSE))/100)))/100,1)*100,0)</f>
        <v>0</v>
      </c>
      <c r="CF88" s="66">
        <f>IFERROR(MROUND((CE88+(CE88*(IF(Grunnbeløpstabell!$G$1&lt;&gt;"Egendefinert årlig prisstigning",ATF!$S$13,VLOOKUP($CF$1,Grunnbeløpstabell!$A$2:$L$128,3,FALSE))/100)))/100,1)*100,0)</f>
        <v>0</v>
      </c>
      <c r="CG88" s="66">
        <f>IFERROR(MROUND((CF88+(CF88*(IF(Grunnbeløpstabell!$G$1&lt;&gt;"Egendefinert årlig prisstigning",ATF!$S$13,VLOOKUP($CG$1,Grunnbeløpstabell!$A$2:$L$128,3,FALSE))/100)))/100,1)*100,0)</f>
        <v>0</v>
      </c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</row>
    <row r="89" spans="1:147">
      <c r="A89" s="159">
        <v>106</v>
      </c>
      <c r="B89" s="161" t="s">
        <v>237</v>
      </c>
      <c r="C89" s="161" t="s">
        <v>237</v>
      </c>
      <c r="D89" s="161" t="s">
        <v>237</v>
      </c>
      <c r="E89" s="161" t="s">
        <v>237</v>
      </c>
      <c r="F89" s="161" t="s">
        <v>237</v>
      </c>
      <c r="G89" s="161" t="s">
        <v>237</v>
      </c>
      <c r="H89" s="161" t="s">
        <v>237</v>
      </c>
      <c r="I89" s="161" t="s">
        <v>237</v>
      </c>
      <c r="J89" s="161" t="s">
        <v>237</v>
      </c>
      <c r="K89" s="161" t="s">
        <v>237</v>
      </c>
      <c r="L89" s="161" t="s">
        <v>237</v>
      </c>
      <c r="M89" s="161" t="s">
        <v>237</v>
      </c>
      <c r="N89" s="161" t="s">
        <v>237</v>
      </c>
      <c r="O89" s="161" t="s">
        <v>237</v>
      </c>
      <c r="P89" s="161" t="s">
        <v>237</v>
      </c>
      <c r="Q89" s="161" t="s">
        <v>237</v>
      </c>
      <c r="R89" s="161" t="s">
        <v>237</v>
      </c>
      <c r="S89" s="161" t="s">
        <v>237</v>
      </c>
      <c r="T89" s="161" t="s">
        <v>237</v>
      </c>
      <c r="U89" s="161" t="s">
        <v>237</v>
      </c>
      <c r="V89" s="161" t="s">
        <v>237</v>
      </c>
      <c r="W89" s="161" t="s">
        <v>237</v>
      </c>
      <c r="X89" s="161" t="s">
        <v>237</v>
      </c>
      <c r="Y89" s="161" t="s">
        <v>237</v>
      </c>
      <c r="Z89" s="161" t="s">
        <v>237</v>
      </c>
      <c r="AA89" s="161" t="s">
        <v>237</v>
      </c>
      <c r="AB89" s="161" t="s">
        <v>237</v>
      </c>
      <c r="AC89" s="66">
        <v>0</v>
      </c>
      <c r="AD89" s="66">
        <f>IFERROR(MROUND((AC89+(AC89*(IF(Grunnbeløpstabell!$G$1&lt;&gt;"Egendefinert årlig prisstigning",ATF!$S$13,VLOOKUP($AD$1,Grunnbeløpstabell!$A$2:$L$128,3,FALSE))/100)))/100,1)*100,0)</f>
        <v>0</v>
      </c>
      <c r="AE89" s="66">
        <f>IFERROR(MROUND((AD89+(AD89*(IF(Grunnbeløpstabell!$G$1&lt;&gt;"Egendefinert årlig prisstigning",ATF!$S$13,VLOOKUP($AE$1,Grunnbeløpstabell!$A$2:$L$128,3,FALSE))/100)))/100,1)*100,0)</f>
        <v>0</v>
      </c>
      <c r="AF89" s="66">
        <f>IFERROR(MROUND((AE89+(AE89*(IF(Grunnbeløpstabell!$G$1&lt;&gt;"Egendefinert årlig prisstigning",ATF!$S$13,VLOOKUP($AF$1,Grunnbeløpstabell!$A$2:$L$128,3,FALSE))/100)))/100,1)*100,0)</f>
        <v>0</v>
      </c>
      <c r="AG89" s="66">
        <f>IFERROR(MROUND((AF89+(AF89*(IF(Grunnbeløpstabell!$G$1&lt;&gt;"Egendefinert årlig prisstigning",ATF!$S$13,VLOOKUP($AG$1,Grunnbeløpstabell!$A$2:$L$128,3,FALSE))/100)))/100,1)*100,0)</f>
        <v>0</v>
      </c>
      <c r="AH89" s="66">
        <f>IFERROR(MROUND((AG89+(AG89*(IF(Grunnbeløpstabell!$G$1&lt;&gt;"Egendefinert årlig prisstigning",ATF!$S$13,VLOOKUP($AH$1,Grunnbeløpstabell!$A$2:$L$128,3,FALSE))/100)))/100,1)*100,0)</f>
        <v>0</v>
      </c>
      <c r="AI89" s="66">
        <f>IFERROR(MROUND((AH89+(AH89*(IF(Grunnbeløpstabell!$G$1&lt;&gt;"Egendefinert årlig prisstigning",ATF!$S$13,VLOOKUP($AI$1,Grunnbeløpstabell!$A$2:$L$128,3,FALSE))/100)))/100,1)*100,0)</f>
        <v>0</v>
      </c>
      <c r="AJ89" s="66">
        <f>IFERROR(MROUND((AI89+(AI89*(IF(Grunnbeløpstabell!$G$1&lt;&gt;"Egendefinert årlig prisstigning",ATF!$S$13,VLOOKUP($AJ$1,Grunnbeløpstabell!$A$2:$L$128,3,FALSE))/100)))/100,1)*100,0)</f>
        <v>0</v>
      </c>
      <c r="AK89" s="66">
        <f>IFERROR(MROUND((AJ89+(AJ89*(IF(Grunnbeløpstabell!$G$1&lt;&gt;"Egendefinert årlig prisstigning",ATF!$S$13,VLOOKUP($AK$1,Grunnbeløpstabell!$A$2:$L$128,3,FALSE))/100)))/100,1)*100,0)</f>
        <v>0</v>
      </c>
      <c r="AL89" s="66">
        <f>IFERROR(MROUND((AK89+(AK89*(IF(Grunnbeløpstabell!$G$1&lt;&gt;"Egendefinert årlig prisstigning",ATF!$S$13,VLOOKUP($AL$1,Grunnbeløpstabell!$A$2:$L$128,3,FALSE))/100)))/100,1)*100,0)</f>
        <v>0</v>
      </c>
      <c r="AM89" s="66">
        <f>IFERROR(MROUND((AL89+(AL89*(IF(Grunnbeløpstabell!$G$1&lt;&gt;"Egendefinert årlig prisstigning",ATF!$S$13,VLOOKUP($AM$1,Grunnbeløpstabell!$A$2:$L$128,3,FALSE))/100)))/100,1)*100,0)</f>
        <v>0</v>
      </c>
      <c r="AN89" s="66">
        <f>IFERROR(MROUND((AM89+(AM89*(IF(Grunnbeløpstabell!$G$1&lt;&gt;"Egendefinert årlig prisstigning",ATF!$S$13,VLOOKUP($AN$1,Grunnbeløpstabell!$A$2:$L$128,3,FALSE))/100)))/100,1)*100,0)</f>
        <v>0</v>
      </c>
      <c r="AO89" s="66">
        <f>IFERROR(MROUND((AN89+(AN89*(IF(Grunnbeløpstabell!$G$1&lt;&gt;"Egendefinert årlig prisstigning",ATF!$S$13,VLOOKUP($AO$1,Grunnbeløpstabell!$A$2:$L$128,3,FALSE))/100)))/100,1)*100,0)</f>
        <v>0</v>
      </c>
      <c r="AP89" s="66">
        <f>IFERROR(MROUND((AO89+(AO89*(IF(Grunnbeløpstabell!$G$1&lt;&gt;"Egendefinert årlig prisstigning",ATF!$S$13,VLOOKUP($AP$1,Grunnbeløpstabell!$A$2:$L$128,3,FALSE))/100)))/100,1)*100,0)</f>
        <v>0</v>
      </c>
      <c r="AQ89" s="66">
        <f>IFERROR(MROUND((AP89+(AP89*(IF(Grunnbeløpstabell!$G$1&lt;&gt;"Egendefinert årlig prisstigning",ATF!$S$13,VLOOKUP($AQ$1,Grunnbeløpstabell!$A$2:$L$128,3,FALSE))/100)))/100,1)*100,0)</f>
        <v>0</v>
      </c>
      <c r="AR89" s="66">
        <f>IFERROR(MROUND((AQ89+(AQ89*(IF(Grunnbeløpstabell!$G$1&lt;&gt;"Egendefinert årlig prisstigning",ATF!$S$13,VLOOKUP($AR$1,Grunnbeløpstabell!$A$2:$L$128,3,FALSE))/100)))/100,1)*100,0)</f>
        <v>0</v>
      </c>
      <c r="AS89" s="66">
        <f>IFERROR(MROUND((AR89+(AR89*(IF(Grunnbeløpstabell!$G$1&lt;&gt;"Egendefinert årlig prisstigning",ATF!$S$13,VLOOKUP($AS$1,Grunnbeløpstabell!$A$2:$L$128,3,FALSE))/100)))/100,1)*100,0)</f>
        <v>0</v>
      </c>
      <c r="AT89" s="66">
        <f>IFERROR(MROUND((AS89+(AS89*(IF(Grunnbeløpstabell!$G$1&lt;&gt;"Egendefinert årlig prisstigning",ATF!$S$13,VLOOKUP($AT$1,Grunnbeløpstabell!$A$2:$L$128,3,FALSE))/100)))/100,1)*100,0)</f>
        <v>0</v>
      </c>
      <c r="AU89" s="66">
        <f>IFERROR(MROUND((AT89+(AT89*(IF(Grunnbeløpstabell!$G$1&lt;&gt;"Egendefinert årlig prisstigning",ATF!$S$13,VLOOKUP($AU$1,Grunnbeløpstabell!$A$2:$L$128,3,FALSE))/100)))/100,1)*100,0)</f>
        <v>0</v>
      </c>
      <c r="AV89" s="66">
        <f>IFERROR(MROUND((AU89+(AU89*(IF(Grunnbeløpstabell!$G$1&lt;&gt;"Egendefinert årlig prisstigning",ATF!$S$13,VLOOKUP($AV$1,Grunnbeløpstabell!$A$2:$L$128,3,FALSE))/100)))/100,1)*100,0)</f>
        <v>0</v>
      </c>
      <c r="AW89" s="66">
        <f>IFERROR(MROUND((AV89+(AV89*(IF(Grunnbeløpstabell!$G$1&lt;&gt;"Egendefinert årlig prisstigning",ATF!$S$13,VLOOKUP($AW$1,Grunnbeløpstabell!$A$2:$L$128,3,FALSE))/100)))/100,1)*100,0)</f>
        <v>0</v>
      </c>
      <c r="AX89" s="66">
        <f>IFERROR(MROUND((AW89+(AW89*(IF(Grunnbeløpstabell!$G$1&lt;&gt;"Egendefinert årlig prisstigning",ATF!$S$13,VLOOKUP($AX$1,Grunnbeløpstabell!$A$2:$L$128,3,FALSE))/100)))/100,1)*100,0)</f>
        <v>0</v>
      </c>
      <c r="AY89" s="66">
        <f>IFERROR(MROUND((AX89+(AX89*(IF(Grunnbeløpstabell!$G$1&lt;&gt;"Egendefinert årlig prisstigning",ATF!$S$13,VLOOKUP($AY$1,Grunnbeløpstabell!$A$2:$L$128,3,FALSE))/100)))/100,1)*100,0)</f>
        <v>0</v>
      </c>
      <c r="AZ89" s="66">
        <f>IFERROR(MROUND((AY89+(AY89*(IF(Grunnbeløpstabell!$G$1&lt;&gt;"Egendefinert årlig prisstigning",ATF!$S$13,VLOOKUP($AZ$1,Grunnbeløpstabell!$A$2:$L$128,3,FALSE))/100)))/100,1)*100,0)</f>
        <v>0</v>
      </c>
      <c r="BA89" s="66">
        <f>IFERROR(MROUND((AZ89+(AZ89*(IF(Grunnbeløpstabell!$G$1&lt;&gt;"Egendefinert årlig prisstigning",ATF!$S$13,VLOOKUP($BA$1,Grunnbeløpstabell!$A$2:$L$128,3,FALSE))/100)))/100,1)*100,0)</f>
        <v>0</v>
      </c>
      <c r="BB89" s="66">
        <f>IFERROR(MROUND((BA89+(BA89*(IF(Grunnbeløpstabell!$G$1&lt;&gt;"Egendefinert årlig prisstigning",ATF!$S$13,VLOOKUP($BB$1,Grunnbeløpstabell!$A$2:$L$128,3,FALSE))/100)))/100,1)*100,0)</f>
        <v>0</v>
      </c>
      <c r="BC89" s="66">
        <f>IFERROR(MROUND((BB89+(BB89*(IF(Grunnbeløpstabell!$G$1&lt;&gt;"Egendefinert årlig prisstigning",ATF!$S$13,VLOOKUP($BC$1,Grunnbeløpstabell!$A$2:$L$128,3,FALSE))/100)))/100,1)*100,0)</f>
        <v>0</v>
      </c>
      <c r="BD89" s="66">
        <f>IFERROR(MROUND((BC89+(BC89*(IF(Grunnbeløpstabell!$G$1&lt;&gt;"Egendefinert årlig prisstigning",ATF!$S$13,VLOOKUP($BD$1,Grunnbeløpstabell!$A$2:$L$128,3,FALSE))/100)))/100,1)*100,0)</f>
        <v>0</v>
      </c>
      <c r="BE89" s="66">
        <f>IFERROR(MROUND((BD89+(BD89*(IF(Grunnbeløpstabell!$G$1&lt;&gt;"Egendefinert årlig prisstigning",ATF!$S$13,VLOOKUP($BE$1,Grunnbeløpstabell!$A$2:$L$128,3,FALSE))/100)))/100,1)*100,0)</f>
        <v>0</v>
      </c>
      <c r="BF89" s="66">
        <f>IFERROR(MROUND((BE89+(BE89*(IF(Grunnbeløpstabell!$G$1&lt;&gt;"Egendefinert årlig prisstigning",ATF!$S$13,VLOOKUP($BF$1,Grunnbeløpstabell!$A$2:$L$128,3,FALSE))/100)))/100,1)*100,0)</f>
        <v>0</v>
      </c>
      <c r="BG89" s="66">
        <f>IFERROR(MROUND((BF89+(BF89*(IF(Grunnbeløpstabell!$G$1&lt;&gt;"Egendefinert årlig prisstigning",ATF!$S$13,VLOOKUP($BG$1,Grunnbeløpstabell!$A$2:$L$128,3,FALSE))/100)))/100,1)*100,0)</f>
        <v>0</v>
      </c>
      <c r="BH89" s="66">
        <f>IFERROR(MROUND((BG89+(BG89*(IF(Grunnbeløpstabell!$G$1&lt;&gt;"Egendefinert årlig prisstigning",ATF!$S$13,VLOOKUP($BH$1,Grunnbeløpstabell!$A$2:$L$128,3,FALSE))/100)))/100,1)*100,0)</f>
        <v>0</v>
      </c>
      <c r="BI89" s="66">
        <f>IFERROR(MROUND((BH89+(BH89*(IF(Grunnbeløpstabell!$G$1&lt;&gt;"Egendefinert årlig prisstigning",ATF!$S$13,VLOOKUP($BI$1,Grunnbeløpstabell!$A$2:$L$128,3,FALSE))/100)))/100,1)*100,0)</f>
        <v>0</v>
      </c>
      <c r="BJ89" s="66">
        <f>IFERROR(MROUND((BI89+(BI89*(IF(Grunnbeløpstabell!$G$1&lt;&gt;"Egendefinert årlig prisstigning",ATF!$S$13,VLOOKUP($BJ$1,Grunnbeløpstabell!$A$2:$L$128,3,FALSE))/100)))/100,1)*100,0)</f>
        <v>0</v>
      </c>
      <c r="BK89" s="66">
        <f>IFERROR(MROUND((BJ89+(BJ89*(IF(Grunnbeløpstabell!$G$1&lt;&gt;"Egendefinert årlig prisstigning",ATF!$S$13,VLOOKUP($BK$1,Grunnbeløpstabell!$A$2:$L$128,3,FALSE))/100)))/100,1)*100,0)</f>
        <v>0</v>
      </c>
      <c r="BL89" s="66">
        <f>IFERROR(MROUND((BK89+(BK89*(IF(Grunnbeløpstabell!$G$1&lt;&gt;"Egendefinert årlig prisstigning",ATF!$S$13,VLOOKUP($BL$1,Grunnbeløpstabell!$A$2:$L$128,3,FALSE))/100)))/100,1)*100,0)</f>
        <v>0</v>
      </c>
      <c r="BM89" s="66">
        <f>IFERROR(MROUND((BL89+(BL89*(IF(Grunnbeløpstabell!$G$1&lt;&gt;"Egendefinert årlig prisstigning",ATF!$S$13,VLOOKUP($BM$1,Grunnbeløpstabell!$A$2:$L$128,3,FALSE))/100)))/100,1)*100,0)</f>
        <v>0</v>
      </c>
      <c r="BN89" s="66">
        <f>IFERROR(MROUND((BM89+(BM89*(IF(Grunnbeløpstabell!$G$1&lt;&gt;"Egendefinert årlig prisstigning",ATF!$S$13,VLOOKUP($BN$1,Grunnbeløpstabell!$A$2:$L$128,3,FALSE))/100)))/100,1)*100,0)</f>
        <v>0</v>
      </c>
      <c r="BO89" s="66">
        <f>IFERROR(MROUND((BN89+(BN89*(IF(Grunnbeløpstabell!$G$1&lt;&gt;"Egendefinert årlig prisstigning",ATF!$S$13,VLOOKUP($BO$1,Grunnbeløpstabell!$A$2:$L$128,3,FALSE))/100)))/100,1)*100,0)</f>
        <v>0</v>
      </c>
      <c r="BP89" s="66">
        <f>IFERROR(MROUND((BO89+(BO89*(IF(Grunnbeløpstabell!$G$1&lt;&gt;"Egendefinert årlig prisstigning",ATF!$S$13,VLOOKUP($BP$1,Grunnbeløpstabell!$A$2:$L$128,3,FALSE))/100)))/100,1)*100,0)</f>
        <v>0</v>
      </c>
      <c r="BQ89" s="66">
        <f>IFERROR(MROUND((BP89+(BP89*(IF(Grunnbeløpstabell!$G$1&lt;&gt;"Egendefinert årlig prisstigning",ATF!$S$13,VLOOKUP($BQ$1,Grunnbeløpstabell!$A$2:$L$128,3,FALSE))/100)))/100,1)*100,0)</f>
        <v>0</v>
      </c>
      <c r="BR89" s="66">
        <f>IFERROR(MROUND((BQ89+(BQ89*(IF(Grunnbeløpstabell!$G$1&lt;&gt;"Egendefinert årlig prisstigning",ATF!$S$13,VLOOKUP($BR$1,Grunnbeløpstabell!$A$2:$L$128,3,FALSE))/100)))/100,1)*100,0)</f>
        <v>0</v>
      </c>
      <c r="BS89" s="66">
        <f>IFERROR(MROUND((BR89+(BR89*(IF(Grunnbeløpstabell!$G$1&lt;&gt;"Egendefinert årlig prisstigning",ATF!$S$13,VLOOKUP($BS$1,Grunnbeløpstabell!$A$2:$L$128,3,FALSE))/100)))/100,1)*100,0)</f>
        <v>0</v>
      </c>
      <c r="BT89" s="66">
        <f>IFERROR(MROUND((BS89+(BS89*(IF(Grunnbeløpstabell!$G$1&lt;&gt;"Egendefinert årlig prisstigning",ATF!$S$13,VLOOKUP($BT$1,Grunnbeløpstabell!$A$2:$L$128,3,FALSE))/100)))/100,1)*100,0)</f>
        <v>0</v>
      </c>
      <c r="BU89" s="66">
        <f>IFERROR(MROUND((BT89+(BT89*(IF(Grunnbeløpstabell!$G$1&lt;&gt;"Egendefinert årlig prisstigning",ATF!$S$13,VLOOKUP($BU$1,Grunnbeløpstabell!$A$2:$L$128,3,FALSE))/100)))/100,1)*100,0)</f>
        <v>0</v>
      </c>
      <c r="BV89" s="66">
        <f>IFERROR(MROUND((BU89+(BU89*(IF(Grunnbeløpstabell!$G$1&lt;&gt;"Egendefinert årlig prisstigning",ATF!$S$13,VLOOKUP($BV$1,Grunnbeløpstabell!$A$2:$L$128,3,FALSE))/100)))/100,1)*100,0)</f>
        <v>0</v>
      </c>
      <c r="BW89" s="66">
        <f>IFERROR(MROUND((BV89+(BV89*(IF(Grunnbeløpstabell!$G$1&lt;&gt;"Egendefinert årlig prisstigning",ATF!$S$13,VLOOKUP($BW$1,Grunnbeløpstabell!$A$2:$L$128,3,FALSE))/100)))/100,1)*100,0)</f>
        <v>0</v>
      </c>
      <c r="BX89" s="66">
        <f>IFERROR(MROUND((BW89+(BW89*(IF(Grunnbeløpstabell!$G$1&lt;&gt;"Egendefinert årlig prisstigning",ATF!$S$13,VLOOKUP($BX$1,Grunnbeløpstabell!$A$2:$L$128,3,FALSE))/100)))/100,1)*100,0)</f>
        <v>0</v>
      </c>
      <c r="BY89" s="66">
        <f>IFERROR(MROUND((BX89+(BX89*(IF(Grunnbeløpstabell!$G$1&lt;&gt;"Egendefinert årlig prisstigning",ATF!$S$13,VLOOKUP($BY$1,Grunnbeløpstabell!$A$2:$L$128,3,FALSE))/100)))/100,1)*100,0)</f>
        <v>0</v>
      </c>
      <c r="BZ89" s="66">
        <f>IFERROR(MROUND((BY89+(BY89*(IF(Grunnbeløpstabell!$G$1&lt;&gt;"Egendefinert årlig prisstigning",ATF!$S$13,VLOOKUP($BZ$1,Grunnbeløpstabell!$A$2:$L$128,3,FALSE))/100)))/100,1)*100,0)</f>
        <v>0</v>
      </c>
      <c r="CA89" s="66">
        <f>IFERROR(MROUND((BZ89+(BZ89*(IF(Grunnbeløpstabell!$G$1&lt;&gt;"Egendefinert årlig prisstigning",ATF!$S$13,VLOOKUP($CA$1,Grunnbeløpstabell!$A$2:$L$128,3,FALSE))/100)))/100,1)*100,0)</f>
        <v>0</v>
      </c>
      <c r="CB89" s="66">
        <f>IFERROR(MROUND((CA89+(CA89*(IF(Grunnbeløpstabell!$G$1&lt;&gt;"Egendefinert årlig prisstigning",ATF!$S$13,VLOOKUP($CB$1,Grunnbeløpstabell!$A$2:$L$128,3,FALSE))/100)))/100,1)*100,0)</f>
        <v>0</v>
      </c>
      <c r="CC89" s="66">
        <f>IFERROR(MROUND((CB89+(CB89*(IF(Grunnbeløpstabell!$G$1&lt;&gt;"Egendefinert årlig prisstigning",ATF!$S$13,VLOOKUP($CC$1,Grunnbeløpstabell!$A$2:$L$128,3,FALSE))/100)))/100,1)*100,0)</f>
        <v>0</v>
      </c>
      <c r="CD89" s="66">
        <f>IFERROR(MROUND((CC89+(CC89*(IF(Grunnbeløpstabell!$G$1&lt;&gt;"Egendefinert årlig prisstigning",ATF!$S$13,VLOOKUP($CD$1,Grunnbeløpstabell!$A$2:$L$128,3,FALSE))/100)))/100,1)*100,0)</f>
        <v>0</v>
      </c>
      <c r="CE89" s="66">
        <f>IFERROR(MROUND((CD89+(CD89*(IF(Grunnbeløpstabell!$G$1&lt;&gt;"Egendefinert årlig prisstigning",ATF!$S$13,VLOOKUP($CE$1,Grunnbeløpstabell!$A$2:$L$128,3,FALSE))/100)))/100,1)*100,0)</f>
        <v>0</v>
      </c>
      <c r="CF89" s="66">
        <f>IFERROR(MROUND((CE89+(CE89*(IF(Grunnbeløpstabell!$G$1&lt;&gt;"Egendefinert årlig prisstigning",ATF!$S$13,VLOOKUP($CF$1,Grunnbeløpstabell!$A$2:$L$128,3,FALSE))/100)))/100,1)*100,0)</f>
        <v>0</v>
      </c>
      <c r="CG89" s="66">
        <f>IFERROR(MROUND((CF89+(CF89*(IF(Grunnbeløpstabell!$G$1&lt;&gt;"Egendefinert årlig prisstigning",ATF!$S$13,VLOOKUP($CG$1,Grunnbeløpstabell!$A$2:$L$128,3,FALSE))/100)))/100,1)*100,0)</f>
        <v>0</v>
      </c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</row>
    <row r="90" spans="1:147">
      <c r="A90" s="159">
        <v>107</v>
      </c>
      <c r="B90" s="161" t="s">
        <v>237</v>
      </c>
      <c r="C90" s="161" t="s">
        <v>237</v>
      </c>
      <c r="D90" s="161" t="s">
        <v>237</v>
      </c>
      <c r="E90" s="161" t="s">
        <v>237</v>
      </c>
      <c r="F90" s="161" t="s">
        <v>237</v>
      </c>
      <c r="G90" s="161" t="s">
        <v>237</v>
      </c>
      <c r="H90" s="161" t="s">
        <v>237</v>
      </c>
      <c r="I90" s="161" t="s">
        <v>237</v>
      </c>
      <c r="J90" s="161" t="s">
        <v>237</v>
      </c>
      <c r="K90" s="161" t="s">
        <v>237</v>
      </c>
      <c r="L90" s="161" t="s">
        <v>237</v>
      </c>
      <c r="M90" s="161" t="s">
        <v>237</v>
      </c>
      <c r="N90" s="161" t="s">
        <v>237</v>
      </c>
      <c r="O90" s="161" t="s">
        <v>237</v>
      </c>
      <c r="P90" s="161" t="s">
        <v>237</v>
      </c>
      <c r="Q90" s="161" t="s">
        <v>237</v>
      </c>
      <c r="R90" s="161" t="s">
        <v>237</v>
      </c>
      <c r="S90" s="161" t="s">
        <v>237</v>
      </c>
      <c r="T90" s="161" t="s">
        <v>237</v>
      </c>
      <c r="U90" s="161" t="s">
        <v>237</v>
      </c>
      <c r="V90" s="161" t="s">
        <v>237</v>
      </c>
      <c r="W90" s="161" t="s">
        <v>237</v>
      </c>
      <c r="X90" s="161" t="s">
        <v>237</v>
      </c>
      <c r="Y90" s="161" t="s">
        <v>237</v>
      </c>
      <c r="Z90" s="161" t="s">
        <v>237</v>
      </c>
      <c r="AA90" s="161" t="s">
        <v>237</v>
      </c>
      <c r="AB90" s="161" t="s">
        <v>237</v>
      </c>
      <c r="AC90" s="66">
        <v>0</v>
      </c>
      <c r="AD90" s="66">
        <f>IFERROR(MROUND((AC90+(AC90*(IF(Grunnbeløpstabell!$G$1&lt;&gt;"Egendefinert årlig prisstigning",ATF!$S$13,VLOOKUP($AD$1,Grunnbeløpstabell!$A$2:$L$128,3,FALSE))/100)))/100,1)*100,0)</f>
        <v>0</v>
      </c>
      <c r="AE90" s="66">
        <f>IFERROR(MROUND((AD90+(AD90*(IF(Grunnbeløpstabell!$G$1&lt;&gt;"Egendefinert årlig prisstigning",ATF!$S$13,VLOOKUP($AE$1,Grunnbeløpstabell!$A$2:$L$128,3,FALSE))/100)))/100,1)*100,0)</f>
        <v>0</v>
      </c>
      <c r="AF90" s="66">
        <f>IFERROR(MROUND((AE90+(AE90*(IF(Grunnbeløpstabell!$G$1&lt;&gt;"Egendefinert årlig prisstigning",ATF!$S$13,VLOOKUP($AF$1,Grunnbeløpstabell!$A$2:$L$128,3,FALSE))/100)))/100,1)*100,0)</f>
        <v>0</v>
      </c>
      <c r="AG90" s="66">
        <f>IFERROR(MROUND((AF90+(AF90*(IF(Grunnbeløpstabell!$G$1&lt;&gt;"Egendefinert årlig prisstigning",ATF!$S$13,VLOOKUP($AG$1,Grunnbeløpstabell!$A$2:$L$128,3,FALSE))/100)))/100,1)*100,0)</f>
        <v>0</v>
      </c>
      <c r="AH90" s="66">
        <f>IFERROR(MROUND((AG90+(AG90*(IF(Grunnbeløpstabell!$G$1&lt;&gt;"Egendefinert årlig prisstigning",ATF!$S$13,VLOOKUP($AH$1,Grunnbeløpstabell!$A$2:$L$128,3,FALSE))/100)))/100,1)*100,0)</f>
        <v>0</v>
      </c>
      <c r="AI90" s="66">
        <f>IFERROR(MROUND((AH90+(AH90*(IF(Grunnbeløpstabell!$G$1&lt;&gt;"Egendefinert årlig prisstigning",ATF!$S$13,VLOOKUP($AI$1,Grunnbeløpstabell!$A$2:$L$128,3,FALSE))/100)))/100,1)*100,0)</f>
        <v>0</v>
      </c>
      <c r="AJ90" s="66">
        <f>IFERROR(MROUND((AI90+(AI90*(IF(Grunnbeløpstabell!$G$1&lt;&gt;"Egendefinert årlig prisstigning",ATF!$S$13,VLOOKUP($AJ$1,Grunnbeløpstabell!$A$2:$L$128,3,FALSE))/100)))/100,1)*100,0)</f>
        <v>0</v>
      </c>
      <c r="AK90" s="66">
        <f>IFERROR(MROUND((AJ90+(AJ90*(IF(Grunnbeløpstabell!$G$1&lt;&gt;"Egendefinert årlig prisstigning",ATF!$S$13,VLOOKUP($AK$1,Grunnbeløpstabell!$A$2:$L$128,3,FALSE))/100)))/100,1)*100,0)</f>
        <v>0</v>
      </c>
      <c r="AL90" s="66">
        <f>IFERROR(MROUND((AK90+(AK90*(IF(Grunnbeløpstabell!$G$1&lt;&gt;"Egendefinert årlig prisstigning",ATF!$S$13,VLOOKUP($AL$1,Grunnbeløpstabell!$A$2:$L$128,3,FALSE))/100)))/100,1)*100,0)</f>
        <v>0</v>
      </c>
      <c r="AM90" s="66">
        <f>IFERROR(MROUND((AL90+(AL90*(IF(Grunnbeløpstabell!$G$1&lt;&gt;"Egendefinert årlig prisstigning",ATF!$S$13,VLOOKUP($AM$1,Grunnbeløpstabell!$A$2:$L$128,3,FALSE))/100)))/100,1)*100,0)</f>
        <v>0</v>
      </c>
      <c r="AN90" s="66">
        <f>IFERROR(MROUND((AM90+(AM90*(IF(Grunnbeløpstabell!$G$1&lt;&gt;"Egendefinert årlig prisstigning",ATF!$S$13,VLOOKUP($AN$1,Grunnbeløpstabell!$A$2:$L$128,3,FALSE))/100)))/100,1)*100,0)</f>
        <v>0</v>
      </c>
      <c r="AO90" s="66">
        <f>IFERROR(MROUND((AN90+(AN90*(IF(Grunnbeløpstabell!$G$1&lt;&gt;"Egendefinert årlig prisstigning",ATF!$S$13,VLOOKUP($AO$1,Grunnbeløpstabell!$A$2:$L$128,3,FALSE))/100)))/100,1)*100,0)</f>
        <v>0</v>
      </c>
      <c r="AP90" s="66">
        <f>IFERROR(MROUND((AO90+(AO90*(IF(Grunnbeløpstabell!$G$1&lt;&gt;"Egendefinert årlig prisstigning",ATF!$S$13,VLOOKUP($AP$1,Grunnbeløpstabell!$A$2:$L$128,3,FALSE))/100)))/100,1)*100,0)</f>
        <v>0</v>
      </c>
      <c r="AQ90" s="66">
        <f>IFERROR(MROUND((AP90+(AP90*(IF(Grunnbeløpstabell!$G$1&lt;&gt;"Egendefinert årlig prisstigning",ATF!$S$13,VLOOKUP($AQ$1,Grunnbeløpstabell!$A$2:$L$128,3,FALSE))/100)))/100,1)*100,0)</f>
        <v>0</v>
      </c>
      <c r="AR90" s="66">
        <f>IFERROR(MROUND((AQ90+(AQ90*(IF(Grunnbeløpstabell!$G$1&lt;&gt;"Egendefinert årlig prisstigning",ATF!$S$13,VLOOKUP($AR$1,Grunnbeløpstabell!$A$2:$L$128,3,FALSE))/100)))/100,1)*100,0)</f>
        <v>0</v>
      </c>
      <c r="AS90" s="66">
        <f>IFERROR(MROUND((AR90+(AR90*(IF(Grunnbeløpstabell!$G$1&lt;&gt;"Egendefinert årlig prisstigning",ATF!$S$13,VLOOKUP($AS$1,Grunnbeløpstabell!$A$2:$L$128,3,FALSE))/100)))/100,1)*100,0)</f>
        <v>0</v>
      </c>
      <c r="AT90" s="66">
        <f>IFERROR(MROUND((AS90+(AS90*(IF(Grunnbeløpstabell!$G$1&lt;&gt;"Egendefinert årlig prisstigning",ATF!$S$13,VLOOKUP($AT$1,Grunnbeløpstabell!$A$2:$L$128,3,FALSE))/100)))/100,1)*100,0)</f>
        <v>0</v>
      </c>
      <c r="AU90" s="66">
        <f>IFERROR(MROUND((AT90+(AT90*(IF(Grunnbeløpstabell!$G$1&lt;&gt;"Egendefinert årlig prisstigning",ATF!$S$13,VLOOKUP($AU$1,Grunnbeløpstabell!$A$2:$L$128,3,FALSE))/100)))/100,1)*100,0)</f>
        <v>0</v>
      </c>
      <c r="AV90" s="66">
        <f>IFERROR(MROUND((AU90+(AU90*(IF(Grunnbeløpstabell!$G$1&lt;&gt;"Egendefinert årlig prisstigning",ATF!$S$13,VLOOKUP($AV$1,Grunnbeløpstabell!$A$2:$L$128,3,FALSE))/100)))/100,1)*100,0)</f>
        <v>0</v>
      </c>
      <c r="AW90" s="66">
        <f>IFERROR(MROUND((AV90+(AV90*(IF(Grunnbeløpstabell!$G$1&lt;&gt;"Egendefinert årlig prisstigning",ATF!$S$13,VLOOKUP($AW$1,Grunnbeløpstabell!$A$2:$L$128,3,FALSE))/100)))/100,1)*100,0)</f>
        <v>0</v>
      </c>
      <c r="AX90" s="66">
        <f>IFERROR(MROUND((AW90+(AW90*(IF(Grunnbeløpstabell!$G$1&lt;&gt;"Egendefinert årlig prisstigning",ATF!$S$13,VLOOKUP($AX$1,Grunnbeløpstabell!$A$2:$L$128,3,FALSE))/100)))/100,1)*100,0)</f>
        <v>0</v>
      </c>
      <c r="AY90" s="66">
        <f>IFERROR(MROUND((AX90+(AX90*(IF(Grunnbeløpstabell!$G$1&lt;&gt;"Egendefinert årlig prisstigning",ATF!$S$13,VLOOKUP($AY$1,Grunnbeløpstabell!$A$2:$L$128,3,FALSE))/100)))/100,1)*100,0)</f>
        <v>0</v>
      </c>
      <c r="AZ90" s="66">
        <f>IFERROR(MROUND((AY90+(AY90*(IF(Grunnbeløpstabell!$G$1&lt;&gt;"Egendefinert årlig prisstigning",ATF!$S$13,VLOOKUP($AZ$1,Grunnbeløpstabell!$A$2:$L$128,3,FALSE))/100)))/100,1)*100,0)</f>
        <v>0</v>
      </c>
      <c r="BA90" s="66">
        <f>IFERROR(MROUND((AZ90+(AZ90*(IF(Grunnbeløpstabell!$G$1&lt;&gt;"Egendefinert årlig prisstigning",ATF!$S$13,VLOOKUP($BA$1,Grunnbeløpstabell!$A$2:$L$128,3,FALSE))/100)))/100,1)*100,0)</f>
        <v>0</v>
      </c>
      <c r="BB90" s="66">
        <f>IFERROR(MROUND((BA90+(BA90*(IF(Grunnbeløpstabell!$G$1&lt;&gt;"Egendefinert årlig prisstigning",ATF!$S$13,VLOOKUP($BB$1,Grunnbeløpstabell!$A$2:$L$128,3,FALSE))/100)))/100,1)*100,0)</f>
        <v>0</v>
      </c>
      <c r="BC90" s="66">
        <f>IFERROR(MROUND((BB90+(BB90*(IF(Grunnbeløpstabell!$G$1&lt;&gt;"Egendefinert årlig prisstigning",ATF!$S$13,VLOOKUP($BC$1,Grunnbeløpstabell!$A$2:$L$128,3,FALSE))/100)))/100,1)*100,0)</f>
        <v>0</v>
      </c>
      <c r="BD90" s="66">
        <f>IFERROR(MROUND((BC90+(BC90*(IF(Grunnbeløpstabell!$G$1&lt;&gt;"Egendefinert årlig prisstigning",ATF!$S$13,VLOOKUP($BD$1,Grunnbeløpstabell!$A$2:$L$128,3,FALSE))/100)))/100,1)*100,0)</f>
        <v>0</v>
      </c>
      <c r="BE90" s="66">
        <f>IFERROR(MROUND((BD90+(BD90*(IF(Grunnbeløpstabell!$G$1&lt;&gt;"Egendefinert årlig prisstigning",ATF!$S$13,VLOOKUP($BE$1,Grunnbeløpstabell!$A$2:$L$128,3,FALSE))/100)))/100,1)*100,0)</f>
        <v>0</v>
      </c>
      <c r="BF90" s="66">
        <f>IFERROR(MROUND((BE90+(BE90*(IF(Grunnbeløpstabell!$G$1&lt;&gt;"Egendefinert årlig prisstigning",ATF!$S$13,VLOOKUP($BF$1,Grunnbeløpstabell!$A$2:$L$128,3,FALSE))/100)))/100,1)*100,0)</f>
        <v>0</v>
      </c>
      <c r="BG90" s="66">
        <f>IFERROR(MROUND((BF90+(BF90*(IF(Grunnbeløpstabell!$G$1&lt;&gt;"Egendefinert årlig prisstigning",ATF!$S$13,VLOOKUP($BG$1,Grunnbeløpstabell!$A$2:$L$128,3,FALSE))/100)))/100,1)*100,0)</f>
        <v>0</v>
      </c>
      <c r="BH90" s="66">
        <f>IFERROR(MROUND((BG90+(BG90*(IF(Grunnbeløpstabell!$G$1&lt;&gt;"Egendefinert årlig prisstigning",ATF!$S$13,VLOOKUP($BH$1,Grunnbeløpstabell!$A$2:$L$128,3,FALSE))/100)))/100,1)*100,0)</f>
        <v>0</v>
      </c>
      <c r="BI90" s="66">
        <f>IFERROR(MROUND((BH90+(BH90*(IF(Grunnbeløpstabell!$G$1&lt;&gt;"Egendefinert årlig prisstigning",ATF!$S$13,VLOOKUP($BI$1,Grunnbeløpstabell!$A$2:$L$128,3,FALSE))/100)))/100,1)*100,0)</f>
        <v>0</v>
      </c>
      <c r="BJ90" s="66">
        <f>IFERROR(MROUND((BI90+(BI90*(IF(Grunnbeløpstabell!$G$1&lt;&gt;"Egendefinert årlig prisstigning",ATF!$S$13,VLOOKUP($BJ$1,Grunnbeløpstabell!$A$2:$L$128,3,FALSE))/100)))/100,1)*100,0)</f>
        <v>0</v>
      </c>
      <c r="BK90" s="66">
        <f>IFERROR(MROUND((BJ90+(BJ90*(IF(Grunnbeløpstabell!$G$1&lt;&gt;"Egendefinert årlig prisstigning",ATF!$S$13,VLOOKUP($BK$1,Grunnbeløpstabell!$A$2:$L$128,3,FALSE))/100)))/100,1)*100,0)</f>
        <v>0</v>
      </c>
      <c r="BL90" s="66">
        <f>IFERROR(MROUND((BK90+(BK90*(IF(Grunnbeløpstabell!$G$1&lt;&gt;"Egendefinert årlig prisstigning",ATF!$S$13,VLOOKUP($BL$1,Grunnbeløpstabell!$A$2:$L$128,3,FALSE))/100)))/100,1)*100,0)</f>
        <v>0</v>
      </c>
      <c r="BM90" s="66">
        <f>IFERROR(MROUND((BL90+(BL90*(IF(Grunnbeløpstabell!$G$1&lt;&gt;"Egendefinert årlig prisstigning",ATF!$S$13,VLOOKUP($BM$1,Grunnbeløpstabell!$A$2:$L$128,3,FALSE))/100)))/100,1)*100,0)</f>
        <v>0</v>
      </c>
      <c r="BN90" s="66">
        <f>IFERROR(MROUND((BM90+(BM90*(IF(Grunnbeløpstabell!$G$1&lt;&gt;"Egendefinert årlig prisstigning",ATF!$S$13,VLOOKUP($BN$1,Grunnbeløpstabell!$A$2:$L$128,3,FALSE))/100)))/100,1)*100,0)</f>
        <v>0</v>
      </c>
      <c r="BO90" s="66">
        <f>IFERROR(MROUND((BN90+(BN90*(IF(Grunnbeløpstabell!$G$1&lt;&gt;"Egendefinert årlig prisstigning",ATF!$S$13,VLOOKUP($BO$1,Grunnbeløpstabell!$A$2:$L$128,3,FALSE))/100)))/100,1)*100,0)</f>
        <v>0</v>
      </c>
      <c r="BP90" s="66">
        <f>IFERROR(MROUND((BO90+(BO90*(IF(Grunnbeløpstabell!$G$1&lt;&gt;"Egendefinert årlig prisstigning",ATF!$S$13,VLOOKUP($BP$1,Grunnbeløpstabell!$A$2:$L$128,3,FALSE))/100)))/100,1)*100,0)</f>
        <v>0</v>
      </c>
      <c r="BQ90" s="66">
        <f>IFERROR(MROUND((BP90+(BP90*(IF(Grunnbeløpstabell!$G$1&lt;&gt;"Egendefinert årlig prisstigning",ATF!$S$13,VLOOKUP($BQ$1,Grunnbeløpstabell!$A$2:$L$128,3,FALSE))/100)))/100,1)*100,0)</f>
        <v>0</v>
      </c>
      <c r="BR90" s="66">
        <f>IFERROR(MROUND((BQ90+(BQ90*(IF(Grunnbeløpstabell!$G$1&lt;&gt;"Egendefinert årlig prisstigning",ATF!$S$13,VLOOKUP($BR$1,Grunnbeløpstabell!$A$2:$L$128,3,FALSE))/100)))/100,1)*100,0)</f>
        <v>0</v>
      </c>
      <c r="BS90" s="66">
        <f>IFERROR(MROUND((BR90+(BR90*(IF(Grunnbeløpstabell!$G$1&lt;&gt;"Egendefinert årlig prisstigning",ATF!$S$13,VLOOKUP($BS$1,Grunnbeløpstabell!$A$2:$L$128,3,FALSE))/100)))/100,1)*100,0)</f>
        <v>0</v>
      </c>
      <c r="BT90" s="66">
        <f>IFERROR(MROUND((BS90+(BS90*(IF(Grunnbeløpstabell!$G$1&lt;&gt;"Egendefinert årlig prisstigning",ATF!$S$13,VLOOKUP($BT$1,Grunnbeløpstabell!$A$2:$L$128,3,FALSE))/100)))/100,1)*100,0)</f>
        <v>0</v>
      </c>
      <c r="BU90" s="66">
        <f>IFERROR(MROUND((BT90+(BT90*(IF(Grunnbeløpstabell!$G$1&lt;&gt;"Egendefinert årlig prisstigning",ATF!$S$13,VLOOKUP($BU$1,Grunnbeløpstabell!$A$2:$L$128,3,FALSE))/100)))/100,1)*100,0)</f>
        <v>0</v>
      </c>
      <c r="BV90" s="66">
        <f>IFERROR(MROUND((BU90+(BU90*(IF(Grunnbeløpstabell!$G$1&lt;&gt;"Egendefinert årlig prisstigning",ATF!$S$13,VLOOKUP($BV$1,Grunnbeløpstabell!$A$2:$L$128,3,FALSE))/100)))/100,1)*100,0)</f>
        <v>0</v>
      </c>
      <c r="BW90" s="66">
        <f>IFERROR(MROUND((BV90+(BV90*(IF(Grunnbeløpstabell!$G$1&lt;&gt;"Egendefinert årlig prisstigning",ATF!$S$13,VLOOKUP($BW$1,Grunnbeløpstabell!$A$2:$L$128,3,FALSE))/100)))/100,1)*100,0)</f>
        <v>0</v>
      </c>
      <c r="BX90" s="66">
        <f>IFERROR(MROUND((BW90+(BW90*(IF(Grunnbeløpstabell!$G$1&lt;&gt;"Egendefinert årlig prisstigning",ATF!$S$13,VLOOKUP($BX$1,Grunnbeløpstabell!$A$2:$L$128,3,FALSE))/100)))/100,1)*100,0)</f>
        <v>0</v>
      </c>
      <c r="BY90" s="66">
        <f>IFERROR(MROUND((BX90+(BX90*(IF(Grunnbeløpstabell!$G$1&lt;&gt;"Egendefinert årlig prisstigning",ATF!$S$13,VLOOKUP($BY$1,Grunnbeløpstabell!$A$2:$L$128,3,FALSE))/100)))/100,1)*100,0)</f>
        <v>0</v>
      </c>
      <c r="BZ90" s="66">
        <f>IFERROR(MROUND((BY90+(BY90*(IF(Grunnbeløpstabell!$G$1&lt;&gt;"Egendefinert årlig prisstigning",ATF!$S$13,VLOOKUP($BZ$1,Grunnbeløpstabell!$A$2:$L$128,3,FALSE))/100)))/100,1)*100,0)</f>
        <v>0</v>
      </c>
      <c r="CA90" s="66">
        <f>IFERROR(MROUND((BZ90+(BZ90*(IF(Grunnbeløpstabell!$G$1&lt;&gt;"Egendefinert årlig prisstigning",ATF!$S$13,VLOOKUP($CA$1,Grunnbeløpstabell!$A$2:$L$128,3,FALSE))/100)))/100,1)*100,0)</f>
        <v>0</v>
      </c>
      <c r="CB90" s="66">
        <f>IFERROR(MROUND((CA90+(CA90*(IF(Grunnbeløpstabell!$G$1&lt;&gt;"Egendefinert årlig prisstigning",ATF!$S$13,VLOOKUP($CB$1,Grunnbeløpstabell!$A$2:$L$128,3,FALSE))/100)))/100,1)*100,0)</f>
        <v>0</v>
      </c>
      <c r="CC90" s="66">
        <f>IFERROR(MROUND((CB90+(CB90*(IF(Grunnbeløpstabell!$G$1&lt;&gt;"Egendefinert årlig prisstigning",ATF!$S$13,VLOOKUP($CC$1,Grunnbeløpstabell!$A$2:$L$128,3,FALSE))/100)))/100,1)*100,0)</f>
        <v>0</v>
      </c>
      <c r="CD90" s="66">
        <f>IFERROR(MROUND((CC90+(CC90*(IF(Grunnbeløpstabell!$G$1&lt;&gt;"Egendefinert årlig prisstigning",ATF!$S$13,VLOOKUP($CD$1,Grunnbeløpstabell!$A$2:$L$128,3,FALSE))/100)))/100,1)*100,0)</f>
        <v>0</v>
      </c>
      <c r="CE90" s="66">
        <f>IFERROR(MROUND((CD90+(CD90*(IF(Grunnbeløpstabell!$G$1&lt;&gt;"Egendefinert årlig prisstigning",ATF!$S$13,VLOOKUP($CE$1,Grunnbeløpstabell!$A$2:$L$128,3,FALSE))/100)))/100,1)*100,0)</f>
        <v>0</v>
      </c>
      <c r="CF90" s="66">
        <f>IFERROR(MROUND((CE90+(CE90*(IF(Grunnbeløpstabell!$G$1&lt;&gt;"Egendefinert årlig prisstigning",ATF!$S$13,VLOOKUP($CF$1,Grunnbeløpstabell!$A$2:$L$128,3,FALSE))/100)))/100,1)*100,0)</f>
        <v>0</v>
      </c>
      <c r="CG90" s="66">
        <f>IFERROR(MROUND((CF90+(CF90*(IF(Grunnbeløpstabell!$G$1&lt;&gt;"Egendefinert årlig prisstigning",ATF!$S$13,VLOOKUP($CG$1,Grunnbeløpstabell!$A$2:$L$128,3,FALSE))/100)))/100,1)*100,0)</f>
        <v>0</v>
      </c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</row>
    <row r="91" spans="1:147">
      <c r="A91" s="16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</row>
    <row r="92" spans="1:147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</row>
    <row r="93" spans="1:147">
      <c r="A93" s="16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</row>
    <row r="94" spans="1:147">
      <c r="A94" s="16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</row>
    <row r="95" spans="1:147">
      <c r="A95" s="16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</row>
    <row r="96" spans="1:147">
      <c r="A96" s="16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</row>
    <row r="97" spans="1:147">
      <c r="A97" s="16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</row>
    <row r="98" spans="1:147">
      <c r="A98" s="16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</row>
    <row r="99" spans="1:147">
      <c r="A99" s="16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</row>
    <row r="100" spans="1:147">
      <c r="A100" s="16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</row>
    <row r="101" spans="1:147">
      <c r="A101" s="16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</row>
    <row r="102" spans="1:147">
      <c r="A102" s="16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</row>
    <row r="103" spans="1:147">
      <c r="A103" s="162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</row>
    <row r="104" spans="1:147">
      <c r="A104" s="16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</row>
    <row r="105" spans="1:147">
      <c r="A105" s="16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</row>
    <row r="106" spans="1:147">
      <c r="A106" s="278"/>
      <c r="B106" s="278"/>
      <c r="C106" s="278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</row>
    <row r="107" spans="1:147">
      <c r="A107" s="162"/>
      <c r="B107" s="162"/>
      <c r="C107" s="162"/>
      <c r="D107" s="83"/>
      <c r="E107" s="83"/>
      <c r="F107" s="83"/>
      <c r="G107" s="83"/>
      <c r="H107" s="16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</row>
    <row r="108" spans="1:147">
      <c r="A108" s="162"/>
      <c r="B108" s="162"/>
      <c r="C108" s="162"/>
      <c r="D108" s="83"/>
      <c r="E108" s="83"/>
      <c r="F108" s="83"/>
      <c r="G108" s="83"/>
      <c r="H108" s="16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</row>
    <row r="109" spans="1:147">
      <c r="A109" s="162"/>
      <c r="B109" s="162"/>
      <c r="C109" s="162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</row>
    <row r="110" spans="1:147">
      <c r="A110" s="162"/>
      <c r="B110" s="162"/>
      <c r="C110" s="162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</row>
    <row r="111" spans="1:147">
      <c r="A111" s="162"/>
      <c r="B111" s="83"/>
      <c r="C111" s="162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</row>
    <row r="112" spans="1:147">
      <c r="A112" s="162"/>
      <c r="B112" s="162"/>
      <c r="C112" s="16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</row>
    <row r="113" spans="1:147">
      <c r="A113" s="162"/>
      <c r="B113" s="83"/>
      <c r="C113" s="16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</row>
    <row r="114" spans="1:147">
      <c r="A114" s="16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</row>
    <row r="115" spans="1:147">
      <c r="A115" s="16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</row>
    <row r="116" spans="1:147">
      <c r="A116" s="162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</row>
    <row r="117" spans="1:147">
      <c r="A117" s="16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</row>
    <row r="118" spans="1:147">
      <c r="A118" s="16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</row>
    <row r="119" spans="1:147">
      <c r="A119" s="16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</row>
    <row r="120" spans="1:147">
      <c r="A120" s="16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</row>
    <row r="121" spans="1:147">
      <c r="A121" s="16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  <c r="EL121" s="83"/>
      <c r="EM121" s="83"/>
      <c r="EN121" s="83"/>
      <c r="EO121" s="83"/>
      <c r="EP121" s="83"/>
      <c r="EQ121" s="83"/>
    </row>
    <row r="122" spans="1:147">
      <c r="A122" s="162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</row>
    <row r="123" spans="1:147">
      <c r="A123" s="16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</row>
    <row r="124" spans="1:147">
      <c r="A124" s="16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</row>
    <row r="125" spans="1:147">
      <c r="A125" s="16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/>
      <c r="EL125" s="83"/>
      <c r="EM125" s="83"/>
      <c r="EN125" s="83"/>
      <c r="EO125" s="83"/>
      <c r="EP125" s="83"/>
      <c r="EQ125" s="83"/>
    </row>
    <row r="126" spans="1:147">
      <c r="A126" s="162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</row>
    <row r="127" spans="1:147">
      <c r="A127" s="16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</row>
    <row r="128" spans="1:147">
      <c r="A128" s="16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</row>
    <row r="129" spans="1:147">
      <c r="A129" s="16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</row>
    <row r="130" spans="1:147">
      <c r="A130" s="162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</row>
    <row r="131" spans="1:147">
      <c r="A131" s="16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</row>
    <row r="132" spans="1:147">
      <c r="A132" s="162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</row>
    <row r="133" spans="1:147">
      <c r="A133" s="16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</row>
    <row r="134" spans="1:147">
      <c r="A134" s="162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  <c r="EL134" s="83"/>
      <c r="EM134" s="83"/>
      <c r="EN134" s="83"/>
      <c r="EO134" s="83"/>
      <c r="EP134" s="83"/>
      <c r="EQ134" s="83"/>
    </row>
    <row r="135" spans="1:147">
      <c r="A135" s="162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</row>
    <row r="136" spans="1:147">
      <c r="A136" s="162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  <c r="EL136" s="83"/>
      <c r="EM136" s="83"/>
      <c r="EN136" s="83"/>
      <c r="EO136" s="83"/>
      <c r="EP136" s="83"/>
      <c r="EQ136" s="83"/>
    </row>
    <row r="137" spans="1:147">
      <c r="A137" s="16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  <c r="EQ137" s="83"/>
    </row>
    <row r="138" spans="1:147">
      <c r="A138" s="162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</row>
    <row r="139" spans="1:147">
      <c r="A139" s="162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</row>
    <row r="140" spans="1:147">
      <c r="A140" s="162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</row>
    <row r="141" spans="1:147">
      <c r="A141" s="162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</row>
    <row r="142" spans="1:147">
      <c r="A142" s="162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</row>
    <row r="143" spans="1:147">
      <c r="A143" s="162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3"/>
    </row>
    <row r="144" spans="1:147">
      <c r="A144" s="162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</row>
    <row r="145" spans="1:147">
      <c r="A145" s="16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</row>
    <row r="146" spans="1:147">
      <c r="A146" s="162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</row>
    <row r="147" spans="1:147">
      <c r="A147" s="162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  <c r="EL147" s="83"/>
      <c r="EM147" s="83"/>
      <c r="EN147" s="83"/>
      <c r="EO147" s="83"/>
      <c r="EP147" s="83"/>
      <c r="EQ147" s="83"/>
    </row>
    <row r="148" spans="1:147">
      <c r="A148" s="16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</row>
    <row r="149" spans="1:147">
      <c r="A149" s="162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</row>
    <row r="150" spans="1:147">
      <c r="A150" s="16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</row>
    <row r="151" spans="1:147">
      <c r="A151" s="16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</row>
    <row r="152" spans="1:147">
      <c r="A152" s="162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</row>
    <row r="153" spans="1:147">
      <c r="A153" s="16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</row>
    <row r="154" spans="1:147">
      <c r="A154" s="162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</row>
    <row r="155" spans="1:147">
      <c r="A155" s="162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</row>
    <row r="156" spans="1:147">
      <c r="A156" s="162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</row>
    <row r="157" spans="1:147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</row>
    <row r="158" spans="1:147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</row>
    <row r="159" spans="1:147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</row>
    <row r="160" spans="1:147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</row>
    <row r="161" spans="1:44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</row>
    <row r="162" spans="1:44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</row>
    <row r="163" spans="1:44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</row>
    <row r="164" spans="1:44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</row>
    <row r="165" spans="1:44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</row>
    <row r="166" spans="1:44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</row>
    <row r="167" spans="1:44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</row>
    <row r="168" spans="1:44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</row>
    <row r="169" spans="1:44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</row>
    <row r="170" spans="1:44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</row>
    <row r="171" spans="1:44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</row>
    <row r="172" spans="1:44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</row>
    <row r="173" spans="1:44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</row>
    <row r="174" spans="1:44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</row>
    <row r="175" spans="1:44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</row>
    <row r="176" spans="1:44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</row>
    <row r="177" spans="1:44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</row>
    <row r="178" spans="1:44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</row>
    <row r="179" spans="1:44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</row>
    <row r="180" spans="1:44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</row>
    <row r="181" spans="1:44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</row>
    <row r="182" spans="1:44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</row>
    <row r="183" spans="1:44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</row>
    <row r="184" spans="1:44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</row>
    <row r="185" spans="1:44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</row>
    <row r="186" spans="1:44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</row>
    <row r="187" spans="1:44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</row>
    <row r="188" spans="1:44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</row>
    <row r="189" spans="1:44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</row>
    <row r="190" spans="1:44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</row>
    <row r="191" spans="1:44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</row>
    <row r="192" spans="1:44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</row>
    <row r="193" spans="1:44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</row>
    <row r="194" spans="1:44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</row>
    <row r="195" spans="1:44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</row>
    <row r="196" spans="1:44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</row>
    <row r="197" spans="1:44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</row>
    <row r="198" spans="1:44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</row>
    <row r="199" spans="1:44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</row>
    <row r="200" spans="1:44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</row>
    <row r="201" spans="1:44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</row>
    <row r="202" spans="1:44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</row>
    <row r="203" spans="1:44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</row>
    <row r="204" spans="1:44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</row>
    <row r="205" spans="1:44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</row>
    <row r="206" spans="1:44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</row>
    <row r="207" spans="1:44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</row>
    <row r="208" spans="1:44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</row>
    <row r="209" spans="1:44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</row>
    <row r="210" spans="1:44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</row>
    <row r="211" spans="1:44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</row>
    <row r="212" spans="1:44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</row>
    <row r="213" spans="1:44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</row>
    <row r="214" spans="1:44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</row>
    <row r="215" spans="1:44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</row>
    <row r="216" spans="1:44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</row>
    <row r="217" spans="1:44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</row>
    <row r="218" spans="1:44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</row>
    <row r="219" spans="1:44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</row>
    <row r="220" spans="1:44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</row>
    <row r="221" spans="1:44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</row>
    <row r="222" spans="1:44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</row>
    <row r="223" spans="1:44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</row>
    <row r="224" spans="1:44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</row>
    <row r="225" spans="1:44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</row>
    <row r="226" spans="1:44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</row>
    <row r="227" spans="1:44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</row>
    <row r="228" spans="1:44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</row>
    <row r="229" spans="1:44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</row>
    <row r="230" spans="1:44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</row>
    <row r="231" spans="1:44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</row>
    <row r="232" spans="1:44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</row>
    <row r="233" spans="1:44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</row>
    <row r="234" spans="1:44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</row>
    <row r="235" spans="1:44">
      <c r="A235" s="16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</row>
    <row r="236" spans="1:44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</row>
    <row r="237" spans="1:44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</row>
    <row r="238" spans="1:44">
      <c r="A238" s="16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</row>
    <row r="239" spans="1:44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</row>
    <row r="240" spans="1:44">
      <c r="A240" s="16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</row>
    <row r="241" spans="1:44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</row>
    <row r="242" spans="1:44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</row>
    <row r="243" spans="1:44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</row>
    <row r="244" spans="1:44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</row>
    <row r="245" spans="1:44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</row>
    <row r="246" spans="1:44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</row>
    <row r="247" spans="1:44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</row>
    <row r="248" spans="1:44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</row>
    <row r="249" spans="1:44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</row>
    <row r="250" spans="1:44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</row>
    <row r="251" spans="1:44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</row>
    <row r="252" spans="1:44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</row>
    <row r="253" spans="1:44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</row>
    <row r="254" spans="1:44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</row>
    <row r="255" spans="1:44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</row>
    <row r="256" spans="1:44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</row>
    <row r="257" spans="1:44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</row>
    <row r="258" spans="1:44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</row>
    <row r="259" spans="1:44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</row>
    <row r="260" spans="1:44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</row>
    <row r="261" spans="1:44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</row>
    <row r="262" spans="1:44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</row>
    <row r="263" spans="1:44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</row>
    <row r="264" spans="1:44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</row>
    <row r="265" spans="1:44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</row>
    <row r="266" spans="1:44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</row>
    <row r="267" spans="1:44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</row>
    <row r="268" spans="1:44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</row>
    <row r="269" spans="1:44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</row>
    <row r="270" spans="1:44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</row>
    <row r="271" spans="1:44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</row>
    <row r="272" spans="1:44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</row>
    <row r="273" spans="1:44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</row>
    <row r="274" spans="1:44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</row>
    <row r="275" spans="1:44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</row>
    <row r="276" spans="1:44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</row>
    <row r="277" spans="1:44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</row>
    <row r="278" spans="1:44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</row>
    <row r="279" spans="1:44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</row>
    <row r="280" spans="1:44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</row>
    <row r="281" spans="1:44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</row>
    <row r="282" spans="1:44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</row>
    <row r="283" spans="1:44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</row>
    <row r="284" spans="1:44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</row>
    <row r="285" spans="1:44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</row>
    <row r="286" spans="1:44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</row>
    <row r="287" spans="1:44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</row>
    <row r="288" spans="1:44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</row>
    <row r="289" spans="1:44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</row>
    <row r="290" spans="1:44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</row>
    <row r="291" spans="1:44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</row>
    <row r="292" spans="1:44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</row>
    <row r="293" spans="1:44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</row>
    <row r="294" spans="1:44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</row>
    <row r="295" spans="1:44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</row>
    <row r="296" spans="1:44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</row>
    <row r="297" spans="1:44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</row>
    <row r="298" spans="1:44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</row>
    <row r="299" spans="1:44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</row>
    <row r="300" spans="1:44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</row>
    <row r="301" spans="1:44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</row>
    <row r="302" spans="1:44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</row>
    <row r="303" spans="1:44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</row>
    <row r="304" spans="1:44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</row>
    <row r="305" spans="1:44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</row>
    <row r="306" spans="1:44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</row>
    <row r="307" spans="1:44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</row>
    <row r="308" spans="1:44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</row>
    <row r="309" spans="1:44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</row>
    <row r="310" spans="1:44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</row>
    <row r="311" spans="1:44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</row>
    <row r="312" spans="1:44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</row>
    <row r="313" spans="1:44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</row>
    <row r="314" spans="1:44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</row>
    <row r="315" spans="1:44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</row>
    <row r="316" spans="1:44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</row>
    <row r="317" spans="1:44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</row>
    <row r="318" spans="1:44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</row>
    <row r="319" spans="1:44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</row>
    <row r="320" spans="1:44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</row>
    <row r="321" spans="1:44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</row>
    <row r="322" spans="1:44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</row>
    <row r="323" spans="1:44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</row>
    <row r="324" spans="1:44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</row>
    <row r="325" spans="1:44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</row>
    <row r="326" spans="1:44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</row>
    <row r="327" spans="1:44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</row>
    <row r="328" spans="1:44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</row>
    <row r="329" spans="1:44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</row>
    <row r="330" spans="1:44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</row>
    <row r="331" spans="1:44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</row>
    <row r="332" spans="1:44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</row>
    <row r="333" spans="1:44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</row>
    <row r="334" spans="1:44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</row>
    <row r="335" spans="1:44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</row>
    <row r="336" spans="1:44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</row>
    <row r="337" spans="1:44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</row>
    <row r="338" spans="1:44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</row>
    <row r="339" spans="1:44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</row>
    <row r="340" spans="1:44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</row>
    <row r="341" spans="1:44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</row>
    <row r="342" spans="1:44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</row>
    <row r="343" spans="1:44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</row>
    <row r="344" spans="1:44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</row>
    <row r="345" spans="1:44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</row>
    <row r="346" spans="1:44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</row>
    <row r="347" spans="1:44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</row>
    <row r="348" spans="1:44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</row>
    <row r="349" spans="1:44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</row>
    <row r="350" spans="1:44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</row>
    <row r="351" spans="1:44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</row>
    <row r="352" spans="1:44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</row>
    <row r="353" spans="1:44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</row>
    <row r="354" spans="1:44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</row>
    <row r="355" spans="1:44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</row>
    <row r="356" spans="1:44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</row>
    <row r="357" spans="1:44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</row>
    <row r="358" spans="1:44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</row>
    <row r="359" spans="1:44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</row>
    <row r="360" spans="1:44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</row>
    <row r="361" spans="1:44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</row>
    <row r="362" spans="1:44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</row>
    <row r="363" spans="1:44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</row>
    <row r="364" spans="1:44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</row>
    <row r="365" spans="1:44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</row>
    <row r="366" spans="1:44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</row>
    <row r="367" spans="1:44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</row>
    <row r="368" spans="1:44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</row>
    <row r="369" spans="1:44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</row>
    <row r="370" spans="1:44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</row>
    <row r="371" spans="1:44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</row>
    <row r="372" spans="1:44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</row>
    <row r="373" spans="1:44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</row>
    <row r="374" spans="1:44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</row>
    <row r="375" spans="1:44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</row>
    <row r="376" spans="1:44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</row>
    <row r="377" spans="1:44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</row>
    <row r="378" spans="1:44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</row>
    <row r="379" spans="1:44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</row>
    <row r="380" spans="1:44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</row>
    <row r="381" spans="1:44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</row>
    <row r="382" spans="1:44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</row>
    <row r="383" spans="1:44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</row>
    <row r="384" spans="1:44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</row>
    <row r="385" spans="1:44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</row>
    <row r="386" spans="1:44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</row>
    <row r="387" spans="1:44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</row>
    <row r="388" spans="1:44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</row>
    <row r="389" spans="1:44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</row>
    <row r="390" spans="1:44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</row>
    <row r="391" spans="1:44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</row>
    <row r="392" spans="1:44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</row>
    <row r="393" spans="1:44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</row>
    <row r="394" spans="1:44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</row>
    <row r="395" spans="1:44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</row>
    <row r="396" spans="1:44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</row>
    <row r="397" spans="1:44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</row>
    <row r="398" spans="1:44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</row>
    <row r="399" spans="1:44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</row>
    <row r="400" spans="1:44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</row>
    <row r="401" spans="1:44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</row>
    <row r="402" spans="1:44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</row>
    <row r="403" spans="1:44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</row>
    <row r="404" spans="1:44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</row>
    <row r="405" spans="1:44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</row>
    <row r="406" spans="1:44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</row>
    <row r="407" spans="1:44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</row>
    <row r="408" spans="1:44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</row>
    <row r="409" spans="1:44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</row>
    <row r="410" spans="1:44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</row>
    <row r="411" spans="1:44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</row>
    <row r="412" spans="1:44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</row>
    <row r="413" spans="1:44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</row>
    <row r="414" spans="1:44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</row>
    <row r="415" spans="1:44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</row>
    <row r="416" spans="1:44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</row>
    <row r="417" spans="1:44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</row>
    <row r="418" spans="1:44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</row>
    <row r="419" spans="1:44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</row>
    <row r="420" spans="1:44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</row>
    <row r="421" spans="1:44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</row>
    <row r="422" spans="1:44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</row>
    <row r="423" spans="1:44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</row>
    <row r="424" spans="1:44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</row>
    <row r="425" spans="1:44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</row>
    <row r="426" spans="1:44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</row>
    <row r="427" spans="1:44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</row>
    <row r="428" spans="1:44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</row>
    <row r="429" spans="1:44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</row>
    <row r="430" spans="1:44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</row>
    <row r="431" spans="1:44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</row>
    <row r="432" spans="1:44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</row>
    <row r="433" spans="1:44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</row>
    <row r="434" spans="1:44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</row>
    <row r="435" spans="1:44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</row>
    <row r="436" spans="1:44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</row>
    <row r="437" spans="1:44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</row>
    <row r="438" spans="1:44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</row>
    <row r="439" spans="1:44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</row>
    <row r="440" spans="1:44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</row>
    <row r="441" spans="1:44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</row>
    <row r="442" spans="1:44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</row>
    <row r="443" spans="1:44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</row>
    <row r="444" spans="1:44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</row>
    <row r="445" spans="1:44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</row>
    <row r="446" spans="1:44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</row>
    <row r="447" spans="1:44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</row>
    <row r="448" spans="1:44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</row>
    <row r="449" spans="1:44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</row>
    <row r="450" spans="1:44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</row>
    <row r="451" spans="1:44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</row>
    <row r="452" spans="1:44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</row>
    <row r="453" spans="1:44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</row>
    <row r="454" spans="1:44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</row>
    <row r="455" spans="1:44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</row>
    <row r="456" spans="1:44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</row>
    <row r="457" spans="1:44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</row>
    <row r="458" spans="1:44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</row>
    <row r="459" spans="1:44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</row>
    <row r="460" spans="1:44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</row>
    <row r="461" spans="1:44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</row>
    <row r="462" spans="1:44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</row>
    <row r="463" spans="1:44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</row>
    <row r="464" spans="1:44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</row>
    <row r="465" spans="1:44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</row>
    <row r="466" spans="1:44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</row>
    <row r="467" spans="1:44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</row>
    <row r="468" spans="1:44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</row>
    <row r="469" spans="1:44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</row>
    <row r="470" spans="1:44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</row>
    <row r="471" spans="1:44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</row>
    <row r="472" spans="1:44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</row>
    <row r="473" spans="1:44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</row>
    <row r="474" spans="1:44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</row>
    <row r="475" spans="1:44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</row>
    <row r="476" spans="1:44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</row>
    <row r="477" spans="1:44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</row>
    <row r="478" spans="1:44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</row>
    <row r="479" spans="1:44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</row>
    <row r="480" spans="1:44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</row>
    <row r="481" spans="1:44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</row>
    <row r="482" spans="1:44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</row>
    <row r="483" spans="1:44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</row>
    <row r="484" spans="1:44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</row>
    <row r="485" spans="1:44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</row>
    <row r="486" spans="1:44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</row>
    <row r="487" spans="1:44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</row>
    <row r="488" spans="1:44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</row>
    <row r="489" spans="1:44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</row>
    <row r="490" spans="1:44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</row>
    <row r="491" spans="1:44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</row>
    <row r="492" spans="1:44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</row>
    <row r="493" spans="1:44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</row>
    <row r="494" spans="1:44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</row>
    <row r="495" spans="1:44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</row>
    <row r="496" spans="1:44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</row>
    <row r="497" spans="1:44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</row>
    <row r="498" spans="1:44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</row>
    <row r="499" spans="1:44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</row>
    <row r="500" spans="1:44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</row>
    <row r="501" spans="1:44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</row>
    <row r="502" spans="1:44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</row>
    <row r="503" spans="1:44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</row>
    <row r="504" spans="1:44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</row>
    <row r="505" spans="1:44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</row>
    <row r="506" spans="1:44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</row>
    <row r="507" spans="1:44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</row>
    <row r="508" spans="1:44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</row>
    <row r="509" spans="1:44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</row>
    <row r="510" spans="1:44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</row>
    <row r="511" spans="1:44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</row>
    <row r="512" spans="1:44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</row>
    <row r="513" spans="1:44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</row>
    <row r="514" spans="1:44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</row>
    <row r="515" spans="1:44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</row>
    <row r="516" spans="1:44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</row>
    <row r="517" spans="1:44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</row>
    <row r="518" spans="1:44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</row>
    <row r="519" spans="1:44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</row>
    <row r="520" spans="1:44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</row>
    <row r="521" spans="1:44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</row>
    <row r="522" spans="1:44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</row>
    <row r="523" spans="1:44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</row>
    <row r="524" spans="1:44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</row>
    <row r="525" spans="1:44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</row>
    <row r="526" spans="1:44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</row>
    <row r="527" spans="1:44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</row>
    <row r="528" spans="1:44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</row>
    <row r="529" spans="1:44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</row>
    <row r="530" spans="1:44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</row>
    <row r="531" spans="1:44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</row>
    <row r="532" spans="1:44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</row>
    <row r="533" spans="1:44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</row>
    <row r="534" spans="1:44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</row>
    <row r="535" spans="1:44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</row>
    <row r="536" spans="1:44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</row>
    <row r="537" spans="1:44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2"/>
      <c r="AQ537" s="162"/>
      <c r="AR537" s="162"/>
    </row>
    <row r="538" spans="1:44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</row>
    <row r="539" spans="1:44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</row>
    <row r="540" spans="1:44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</row>
    <row r="541" spans="1:44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</row>
  </sheetData>
  <sheetProtection algorithmName="SHA-512" hashValue="QPajVu/QRIv+ybDU/zFNawwIWyofTSOL9m8FCPmtGlORm3xppZBd2gV3h67jgP0M4HP91oKX21EFyYU3CLlotg==" saltValue="JnUk5EpzDxqSCqlsa95HkA==" spinCount="100000" sheet="1" objects="1" scenarios="1" selectLockedCells="1"/>
  <mergeCells count="1">
    <mergeCell ref="A106:C10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79386-184A-4FE3-8140-1B604D087E8D}">
  <dimension ref="A1:P129"/>
  <sheetViews>
    <sheetView workbookViewId="0">
      <selection activeCell="G1" sqref="G1"/>
    </sheetView>
  </sheetViews>
  <sheetFormatPr baseColWidth="10" defaultRowHeight="15"/>
  <cols>
    <col min="1" max="1" width="10.1640625" bestFit="1" customWidth="1"/>
    <col min="2" max="2" width="11.5" style="156"/>
  </cols>
  <sheetData>
    <row r="1" spans="1:13" ht="48">
      <c r="A1" s="145" t="s">
        <v>225</v>
      </c>
      <c r="B1" s="146" t="s">
        <v>226</v>
      </c>
      <c r="C1" s="145" t="s">
        <v>227</v>
      </c>
      <c r="D1" s="145" t="s">
        <v>228</v>
      </c>
      <c r="E1" s="145"/>
      <c r="F1" s="145"/>
      <c r="G1" s="196" t="s">
        <v>229</v>
      </c>
      <c r="H1" s="145" t="s">
        <v>230</v>
      </c>
      <c r="I1" s="147" t="s">
        <v>231</v>
      </c>
      <c r="J1" s="147" t="s">
        <v>232</v>
      </c>
      <c r="K1" s="147" t="s">
        <v>233</v>
      </c>
      <c r="L1" s="147" t="s">
        <v>234</v>
      </c>
      <c r="M1" s="148"/>
    </row>
    <row r="2" spans="1:13">
      <c r="A2">
        <v>2080</v>
      </c>
      <c r="B2" s="149">
        <f>B3+(B3*(IF($G$1="Prisstigning fra 'Forsiden'",ATF!$S$13,G2)/100))</f>
        <v>681215.06559240166</v>
      </c>
      <c r="C2" s="150">
        <f t="shared" ref="C2:C59" si="0">((B2-B3)*100/B3)</f>
        <v>3.1700000000000017</v>
      </c>
      <c r="D2">
        <v>0</v>
      </c>
      <c r="E2" s="151">
        <f t="shared" ref="E2:E58" si="1">F2</f>
        <v>3.1700000000000017</v>
      </c>
      <c r="F2" s="152">
        <f t="shared" ref="F2:F65" si="2">((B2-B3)*100/B3)</f>
        <v>3.1700000000000017</v>
      </c>
      <c r="G2" s="197"/>
      <c r="I2" s="84">
        <f>B3+(B3*(ATF!$S$13/100))</f>
        <v>681215.06559240166</v>
      </c>
      <c r="J2" s="84">
        <f t="shared" ref="J2:J58" si="3">I2/12</f>
        <v>56767.922132700136</v>
      </c>
      <c r="K2" s="84">
        <f t="shared" ref="K2:K58" si="4">(I3/12*4)+(I2/12*8)</f>
        <v>674238.0640159488</v>
      </c>
      <c r="L2">
        <f t="shared" ref="L2:L58" si="5">I2/I3</f>
        <v>1.0317000000000001</v>
      </c>
    </row>
    <row r="3" spans="1:13">
      <c r="A3">
        <v>2079</v>
      </c>
      <c r="B3" s="149">
        <f>B4+(B4*(IF($G$1="Prisstigning fra 'Forsiden'",ATF!$S$13,G3)/100))</f>
        <v>660284.06086304318</v>
      </c>
      <c r="C3" s="150">
        <f t="shared" si="0"/>
        <v>3.1699999999999968</v>
      </c>
      <c r="D3">
        <v>0</v>
      </c>
      <c r="E3" s="151">
        <f t="shared" si="1"/>
        <v>3.1699999999999968</v>
      </c>
      <c r="F3" s="152">
        <f t="shared" si="2"/>
        <v>3.1699999999999968</v>
      </c>
      <c r="G3" s="197"/>
      <c r="I3" s="84">
        <f>B4+(B4*(ATF!$S$13/100))</f>
        <v>660284.06086304318</v>
      </c>
      <c r="J3" s="84">
        <f t="shared" si="3"/>
        <v>55023.671738586934</v>
      </c>
      <c r="K3" s="84">
        <f t="shared" si="4"/>
        <v>653521.43454099912</v>
      </c>
      <c r="L3">
        <f t="shared" si="5"/>
        <v>1.0317000000000001</v>
      </c>
    </row>
    <row r="4" spans="1:13">
      <c r="A4">
        <v>2078</v>
      </c>
      <c r="B4" s="149">
        <f>B5+(B5*(IF($G$1="Prisstigning fra 'Forsiden'",ATF!$S$13,G4)/100))</f>
        <v>639996.18189691112</v>
      </c>
      <c r="C4" s="150">
        <f t="shared" si="0"/>
        <v>3.1699999999999968</v>
      </c>
      <c r="D4">
        <v>0</v>
      </c>
      <c r="E4" s="151">
        <f t="shared" si="1"/>
        <v>3.1699999999999968</v>
      </c>
      <c r="F4" s="152">
        <f t="shared" si="2"/>
        <v>3.1699999999999968</v>
      </c>
      <c r="G4" s="197"/>
      <c r="I4" s="84">
        <f>B5+(B5*(ATF!$S$13/100))</f>
        <v>639996.18189691112</v>
      </c>
      <c r="J4" s="84">
        <f t="shared" si="3"/>
        <v>53333.015158075927</v>
      </c>
      <c r="K4" s="84">
        <f t="shared" si="4"/>
        <v>633441.34393815952</v>
      </c>
      <c r="L4">
        <f t="shared" si="5"/>
        <v>1.0317000000000001</v>
      </c>
    </row>
    <row r="5" spans="1:13">
      <c r="A5">
        <v>2077</v>
      </c>
      <c r="B5" s="149">
        <f>B6+(B6*(IF($G$1="Prisstigning fra 'Forsiden'",ATF!$S$13,G5)/100))</f>
        <v>620331.66802065633</v>
      </c>
      <c r="C5" s="150">
        <f t="shared" si="0"/>
        <v>3.17</v>
      </c>
      <c r="D5">
        <v>0</v>
      </c>
      <c r="E5" s="151">
        <f t="shared" si="1"/>
        <v>3.17</v>
      </c>
      <c r="F5" s="152">
        <f t="shared" si="2"/>
        <v>3.17</v>
      </c>
      <c r="G5" s="197"/>
      <c r="I5" s="84">
        <f>B6+(B6*(ATF!$S$13/100))</f>
        <v>620331.66802065633</v>
      </c>
      <c r="J5" s="84">
        <f t="shared" si="3"/>
        <v>51694.305668388028</v>
      </c>
      <c r="K5" s="84">
        <f t="shared" si="4"/>
        <v>613978.23392280657</v>
      </c>
      <c r="L5">
        <f t="shared" si="5"/>
        <v>1.0317000000000001</v>
      </c>
    </row>
    <row r="6" spans="1:13">
      <c r="A6">
        <v>2076</v>
      </c>
      <c r="B6" s="149">
        <f>B7+(B7*(IF($G$1="Prisstigning fra 'Forsiden'",ATF!$S$13,G6)/100))</f>
        <v>601271.36572710704</v>
      </c>
      <c r="C6" s="150">
        <f t="shared" si="0"/>
        <v>3.1699999999999906</v>
      </c>
      <c r="D6">
        <v>0</v>
      </c>
      <c r="E6" s="151">
        <f t="shared" si="1"/>
        <v>3.1699999999999906</v>
      </c>
      <c r="F6" s="152">
        <f t="shared" si="2"/>
        <v>3.1699999999999906</v>
      </c>
      <c r="G6" s="197"/>
      <c r="I6" s="84">
        <f>B7+(B7*(ATF!$S$13/100))</f>
        <v>601271.36572710704</v>
      </c>
      <c r="J6" s="84">
        <f t="shared" si="3"/>
        <v>50105.947143925587</v>
      </c>
      <c r="K6" s="84">
        <f t="shared" si="4"/>
        <v>595113.14715790108</v>
      </c>
      <c r="L6">
        <f t="shared" si="5"/>
        <v>1.0316999999999998</v>
      </c>
    </row>
    <row r="7" spans="1:13">
      <c r="A7">
        <v>2075</v>
      </c>
      <c r="B7" s="149">
        <f>B8+(B8*(IF($G$1="Prisstigning fra 'Forsiden'",ATF!$S$13,G7)/100))</f>
        <v>582796.71001948928</v>
      </c>
      <c r="C7" s="150">
        <f t="shared" si="0"/>
        <v>3.1699999999999928</v>
      </c>
      <c r="D7">
        <v>0</v>
      </c>
      <c r="E7" s="151">
        <f t="shared" si="1"/>
        <v>3.1699999999999928</v>
      </c>
      <c r="F7" s="152">
        <f t="shared" si="2"/>
        <v>3.1699999999999928</v>
      </c>
      <c r="G7" s="197"/>
      <c r="I7" s="84">
        <f>B8+(B8*(ATF!$S$13/100))</f>
        <v>582796.71001948928</v>
      </c>
      <c r="J7" s="84">
        <f t="shared" si="3"/>
        <v>48566.392501624105</v>
      </c>
      <c r="K7" s="84">
        <f t="shared" si="4"/>
        <v>576827.70878928096</v>
      </c>
      <c r="L7">
        <f t="shared" si="5"/>
        <v>1.0316999999999998</v>
      </c>
    </row>
    <row r="8" spans="1:13">
      <c r="A8">
        <v>2074</v>
      </c>
      <c r="B8" s="149">
        <f>B9+(B9*(IF($G$1="Prisstigning fra 'Forsiden'",ATF!$S$13,G8)/100))</f>
        <v>564889.70632886433</v>
      </c>
      <c r="C8" s="150">
        <f t="shared" si="0"/>
        <v>3.1700000000000057</v>
      </c>
      <c r="D8">
        <v>0</v>
      </c>
      <c r="E8" s="151">
        <f t="shared" si="1"/>
        <v>3.1700000000000057</v>
      </c>
      <c r="F8" s="152">
        <f t="shared" si="2"/>
        <v>3.1700000000000057</v>
      </c>
      <c r="G8" s="197"/>
      <c r="I8" s="84">
        <f>B9+(B9*(ATF!$S$13/100))</f>
        <v>564889.70632886433</v>
      </c>
      <c r="J8" s="84">
        <f t="shared" si="3"/>
        <v>47074.142194072025</v>
      </c>
      <c r="K8" s="84">
        <f t="shared" si="4"/>
        <v>559104.10854829988</v>
      </c>
      <c r="L8">
        <f t="shared" si="5"/>
        <v>1.0317000000000001</v>
      </c>
    </row>
    <row r="9" spans="1:13">
      <c r="A9">
        <v>2073</v>
      </c>
      <c r="B9" s="149">
        <f>B10+(B10*(IF($G$1="Prisstigning fra 'Forsiden'",ATF!$S$13,G9)/100))</f>
        <v>547532.91298717097</v>
      </c>
      <c r="C9" s="150">
        <f t="shared" si="0"/>
        <v>3.1699999999999959</v>
      </c>
      <c r="D9">
        <v>0</v>
      </c>
      <c r="E9" s="151">
        <f t="shared" si="1"/>
        <v>3.1699999999999959</v>
      </c>
      <c r="F9" s="152">
        <f t="shared" si="2"/>
        <v>3.1699999999999959</v>
      </c>
      <c r="G9" s="197"/>
      <c r="I9" s="84">
        <f>B10+(B10*(ATF!$S$13/100))</f>
        <v>547532.91298717097</v>
      </c>
      <c r="J9" s="84">
        <f t="shared" si="3"/>
        <v>45627.742748930912</v>
      </c>
      <c r="K9" s="84">
        <f t="shared" si="4"/>
        <v>541925.08340438094</v>
      </c>
      <c r="L9">
        <f t="shared" si="5"/>
        <v>1.0317000000000001</v>
      </c>
    </row>
    <row r="10" spans="1:13">
      <c r="A10">
        <v>2072</v>
      </c>
      <c r="B10" s="149">
        <f>B11+(B11*(IF($G$1="Prisstigning fra 'Forsiden'",ATF!$S$13,G10)/100))</f>
        <v>530709.424238801</v>
      </c>
      <c r="C10" s="150">
        <f t="shared" si="0"/>
        <v>3.1699999999999959</v>
      </c>
      <c r="D10">
        <v>0</v>
      </c>
      <c r="E10" s="151">
        <f t="shared" si="1"/>
        <v>3.1699999999999959</v>
      </c>
      <c r="F10" s="152">
        <f t="shared" si="2"/>
        <v>3.1699999999999959</v>
      </c>
      <c r="G10" s="197"/>
      <c r="I10" s="84">
        <f>B11+(B11*(ATF!$S$13/100))</f>
        <v>530709.424238801</v>
      </c>
      <c r="J10" s="84">
        <f t="shared" si="3"/>
        <v>44225.785353233419</v>
      </c>
      <c r="K10" s="84">
        <f t="shared" si="4"/>
        <v>525273.90075058746</v>
      </c>
      <c r="L10">
        <f t="shared" si="5"/>
        <v>1.0317000000000001</v>
      </c>
    </row>
    <row r="11" spans="1:13">
      <c r="A11">
        <v>2071</v>
      </c>
      <c r="B11" s="149">
        <f>B12+(B12*(IF($G$1="Prisstigning fra 'Forsiden'",ATF!$S$13,G11)/100))</f>
        <v>514402.85377416015</v>
      </c>
      <c r="C11" s="150">
        <f t="shared" si="0"/>
        <v>3.1699999999999959</v>
      </c>
      <c r="D11">
        <v>0</v>
      </c>
      <c r="E11" s="151">
        <f t="shared" si="1"/>
        <v>3.1699999999999959</v>
      </c>
      <c r="F11" s="152">
        <f t="shared" si="2"/>
        <v>3.1699999999999959</v>
      </c>
      <c r="G11" s="197"/>
      <c r="I11" s="84">
        <f>B12+(B12*(ATF!$S$13/100))</f>
        <v>514402.85377416015</v>
      </c>
      <c r="J11" s="84">
        <f t="shared" si="3"/>
        <v>42866.904481180012</v>
      </c>
      <c r="K11" s="84">
        <f t="shared" si="4"/>
        <v>509134.34210583253</v>
      </c>
      <c r="L11">
        <f t="shared" si="5"/>
        <v>1.0317000000000001</v>
      </c>
    </row>
    <row r="12" spans="1:13">
      <c r="A12">
        <v>2070</v>
      </c>
      <c r="B12" s="149">
        <f>B13+(B13*(IF($G$1="Prisstigning fra 'Forsiden'",ATF!$S$13,G12)/100))</f>
        <v>498597.31876917725</v>
      </c>
      <c r="C12" s="150">
        <f t="shared" si="0"/>
        <v>3.1700000000000035</v>
      </c>
      <c r="D12">
        <v>0</v>
      </c>
      <c r="E12" s="151">
        <f t="shared" si="1"/>
        <v>3.1700000000000035</v>
      </c>
      <c r="F12" s="152">
        <f t="shared" si="2"/>
        <v>3.1700000000000035</v>
      </c>
      <c r="G12" s="197"/>
      <c r="I12" s="84">
        <f>B13+(B13*(ATF!$S$13/100))</f>
        <v>498597.31876917725</v>
      </c>
      <c r="J12" s="84">
        <f t="shared" si="3"/>
        <v>41549.776564098102</v>
      </c>
      <c r="K12" s="84">
        <f t="shared" si="4"/>
        <v>493490.68731785647</v>
      </c>
      <c r="L12">
        <f t="shared" si="5"/>
        <v>1.0317000000000001</v>
      </c>
    </row>
    <row r="13" spans="1:13">
      <c r="A13">
        <v>2069</v>
      </c>
      <c r="B13" s="149">
        <f>B14+(B14*(IF($G$1="Prisstigning fra 'Forsiden'",ATF!$S$13,G13)/100))</f>
        <v>483277.42441521492</v>
      </c>
      <c r="C13" s="150">
        <f t="shared" si="0"/>
        <v>3.17</v>
      </c>
      <c r="D13">
        <v>0</v>
      </c>
      <c r="E13" s="151">
        <f t="shared" si="1"/>
        <v>3.17</v>
      </c>
      <c r="F13" s="152">
        <f t="shared" si="2"/>
        <v>3.17</v>
      </c>
      <c r="G13" s="197"/>
      <c r="I13" s="84">
        <f>B14+(B14*(ATF!$S$13/100))</f>
        <v>483277.42441521492</v>
      </c>
      <c r="J13" s="84">
        <f t="shared" si="3"/>
        <v>40273.118701267907</v>
      </c>
      <c r="K13" s="84">
        <f t="shared" si="4"/>
        <v>478327.69925158133</v>
      </c>
      <c r="L13">
        <f t="shared" si="5"/>
        <v>1.0317000000000001</v>
      </c>
    </row>
    <row r="14" spans="1:13">
      <c r="A14">
        <v>2068</v>
      </c>
      <c r="B14" s="149">
        <f>B15+(B15*(IF($G$1="Prisstigning fra 'Forsiden'",ATF!$S$13,G14)/100))</f>
        <v>468428.24892431416</v>
      </c>
      <c r="C14" s="150">
        <f t="shared" si="0"/>
        <v>3.1700000000000044</v>
      </c>
      <c r="D14">
        <v>0</v>
      </c>
      <c r="E14" s="151">
        <f t="shared" si="1"/>
        <v>3.1700000000000044</v>
      </c>
      <c r="F14" s="152">
        <f t="shared" si="2"/>
        <v>3.1700000000000044</v>
      </c>
      <c r="G14" s="197"/>
      <c r="I14" s="84">
        <f>B15+(B15*(ATF!$S$13/100))</f>
        <v>468428.24892431416</v>
      </c>
      <c r="J14" s="84">
        <f t="shared" si="3"/>
        <v>39035.687410359511</v>
      </c>
      <c r="K14" s="84">
        <f t="shared" si="4"/>
        <v>463630.60894793191</v>
      </c>
      <c r="L14">
        <f t="shared" si="5"/>
        <v>1.0317000000000001</v>
      </c>
    </row>
    <row r="15" spans="1:13">
      <c r="A15">
        <v>2067</v>
      </c>
      <c r="B15" s="149">
        <f>B16+(B16*(IF($G$1="Prisstigning fra 'Forsiden'",ATF!$S$13,G15)/100))</f>
        <v>454035.32899516734</v>
      </c>
      <c r="C15" s="150">
        <f t="shared" si="0"/>
        <v>3.1699999999999964</v>
      </c>
      <c r="D15">
        <v>0</v>
      </c>
      <c r="E15" s="151">
        <f t="shared" si="1"/>
        <v>3.1699999999999964</v>
      </c>
      <c r="F15" s="152">
        <f t="shared" si="2"/>
        <v>3.1699999999999964</v>
      </c>
      <c r="G15" s="197"/>
      <c r="I15" s="84">
        <f>B16+(B16*(ATF!$S$13/100))</f>
        <v>454035.32899516734</v>
      </c>
      <c r="J15" s="84">
        <f t="shared" si="3"/>
        <v>37836.277416263947</v>
      </c>
      <c r="K15" s="84">
        <f t="shared" si="4"/>
        <v>449385.10123866622</v>
      </c>
      <c r="L15">
        <f t="shared" si="5"/>
        <v>1.0317000000000001</v>
      </c>
    </row>
    <row r="16" spans="1:13">
      <c r="A16">
        <v>2066</v>
      </c>
      <c r="B16" s="149">
        <f>B17+(B17*(IF($G$1="Prisstigning fra 'Forsiden'",ATF!$S$13,G16)/100))</f>
        <v>440084.64572566381</v>
      </c>
      <c r="C16" s="150">
        <f t="shared" si="0"/>
        <v>3.1699999999999964</v>
      </c>
      <c r="D16">
        <v>0</v>
      </c>
      <c r="E16" s="151">
        <f t="shared" si="1"/>
        <v>3.1699999999999964</v>
      </c>
      <c r="F16" s="152">
        <f t="shared" si="2"/>
        <v>3.1699999999999964</v>
      </c>
      <c r="G16" s="197"/>
      <c r="I16" s="84">
        <f>B17+(B17*(ATF!$S$13/100))</f>
        <v>440084.64572566381</v>
      </c>
      <c r="J16" s="84">
        <f t="shared" si="3"/>
        <v>36673.720477138653</v>
      </c>
      <c r="K16" s="84">
        <f t="shared" si="4"/>
        <v>435577.30080320465</v>
      </c>
      <c r="L16">
        <f t="shared" si="5"/>
        <v>1.0317000000000001</v>
      </c>
    </row>
    <row r="17" spans="1:12">
      <c r="A17">
        <v>2065</v>
      </c>
      <c r="B17" s="149">
        <f>B18+(B18*(IF($G$1="Prisstigning fra 'Forsiden'",ATF!$S$13,G17)/100))</f>
        <v>426562.61095828615</v>
      </c>
      <c r="C17" s="150">
        <f t="shared" si="0"/>
        <v>3.1700000000000057</v>
      </c>
      <c r="D17">
        <v>0</v>
      </c>
      <c r="E17" s="151">
        <f t="shared" si="1"/>
        <v>3.1700000000000057</v>
      </c>
      <c r="F17" s="152">
        <f t="shared" si="2"/>
        <v>3.1700000000000057</v>
      </c>
      <c r="G17" s="197"/>
      <c r="I17" s="84">
        <f>B18+(B18*(ATF!$S$13/100))</f>
        <v>426562.61095828615</v>
      </c>
      <c r="J17" s="84">
        <f t="shared" si="3"/>
        <v>35546.884246523849</v>
      </c>
      <c r="K17" s="84">
        <f t="shared" si="4"/>
        <v>422193.75865387672</v>
      </c>
      <c r="L17">
        <f t="shared" si="5"/>
        <v>1.0317000000000001</v>
      </c>
    </row>
    <row r="18" spans="1:12">
      <c r="A18">
        <v>2064</v>
      </c>
      <c r="B18" s="149">
        <f>B19+(B19*(IF($G$1="Prisstigning fra 'Forsiden'",ATF!$S$13,G18)/100))</f>
        <v>413456.0540450578</v>
      </c>
      <c r="C18" s="150">
        <f t="shared" si="0"/>
        <v>3.1700000000000048</v>
      </c>
      <c r="D18">
        <v>0</v>
      </c>
      <c r="E18" s="151">
        <f t="shared" si="1"/>
        <v>3.1700000000000048</v>
      </c>
      <c r="F18" s="152">
        <f t="shared" si="2"/>
        <v>3.1700000000000048</v>
      </c>
      <c r="G18" s="197"/>
      <c r="I18" s="84">
        <f>B19+(B19*(ATF!$S$13/100))</f>
        <v>413456.0540450578</v>
      </c>
      <c r="J18" s="84">
        <f t="shared" si="3"/>
        <v>34454.671170421483</v>
      </c>
      <c r="K18" s="84">
        <f t="shared" si="4"/>
        <v>409221.43903642206</v>
      </c>
      <c r="L18">
        <f t="shared" si="5"/>
        <v>1.0317000000000001</v>
      </c>
    </row>
    <row r="19" spans="1:12">
      <c r="A19">
        <v>2063</v>
      </c>
      <c r="B19" s="149">
        <f>B20+(B20*(IF($G$1="Prisstigning fra 'Forsiden'",ATF!$S$13,G19)/100))</f>
        <v>400752.2090191507</v>
      </c>
      <c r="C19" s="150">
        <f t="shared" si="0"/>
        <v>3.1699999999999995</v>
      </c>
      <c r="D19">
        <v>0</v>
      </c>
      <c r="E19" s="151">
        <f t="shared" si="1"/>
        <v>3.1699999999999995</v>
      </c>
      <c r="F19" s="152">
        <f t="shared" si="2"/>
        <v>3.1699999999999995</v>
      </c>
      <c r="G19" s="197"/>
      <c r="I19" s="84">
        <f>B20+(B20*(ATF!$S$13/100))</f>
        <v>400752.2090191507</v>
      </c>
      <c r="J19" s="84">
        <f t="shared" si="3"/>
        <v>33396.017418262556</v>
      </c>
      <c r="K19" s="84">
        <f t="shared" si="4"/>
        <v>396647.70673298638</v>
      </c>
      <c r="L19">
        <f t="shared" si="5"/>
        <v>1.0317000000000001</v>
      </c>
    </row>
    <row r="20" spans="1:12">
      <c r="A20">
        <v>2062</v>
      </c>
      <c r="B20" s="149">
        <f>B21+(B21*(IF($G$1="Prisstigning fra 'Forsiden'",ATF!$S$13,G20)/100))</f>
        <v>388438.70216065785</v>
      </c>
      <c r="C20" s="150">
        <f t="shared" si="0"/>
        <v>3.1699999999999973</v>
      </c>
      <c r="D20">
        <v>0</v>
      </c>
      <c r="E20" s="151">
        <f t="shared" si="1"/>
        <v>3.1699999999999973</v>
      </c>
      <c r="F20" s="152">
        <f t="shared" si="2"/>
        <v>3.1699999999999973</v>
      </c>
      <c r="G20" s="197"/>
      <c r="I20" s="84">
        <f>B21+(B21*(ATF!$S$13/100))</f>
        <v>388438.70216065785</v>
      </c>
      <c r="J20" s="84">
        <f t="shared" si="3"/>
        <v>32369.891846721486</v>
      </c>
      <c r="K20" s="84">
        <f t="shared" si="4"/>
        <v>384460.31475524511</v>
      </c>
      <c r="L20">
        <f t="shared" si="5"/>
        <v>1.0317000000000001</v>
      </c>
    </row>
    <row r="21" spans="1:12">
      <c r="A21">
        <v>2061</v>
      </c>
      <c r="B21" s="149">
        <f>B22+(B22*(IF($G$1="Prisstigning fra 'Forsiden'",ATF!$S$13,G21)/100))</f>
        <v>376503.53994441975</v>
      </c>
      <c r="C21" s="150">
        <f t="shared" si="0"/>
        <v>3.1700000000000013</v>
      </c>
      <c r="D21">
        <v>0</v>
      </c>
      <c r="E21" s="151">
        <f t="shared" si="1"/>
        <v>3.1700000000000013</v>
      </c>
      <c r="F21" s="152">
        <f t="shared" si="2"/>
        <v>3.1700000000000013</v>
      </c>
      <c r="G21" s="197"/>
      <c r="I21" s="84">
        <f>B22+(B22*(ATF!$S$13/100))</f>
        <v>376503.53994441975</v>
      </c>
      <c r="J21" s="84">
        <f t="shared" si="3"/>
        <v>31375.294995368313</v>
      </c>
      <c r="K21" s="84">
        <f t="shared" si="4"/>
        <v>372647.39241566847</v>
      </c>
      <c r="L21">
        <f t="shared" si="5"/>
        <v>1.0317000000000001</v>
      </c>
    </row>
    <row r="22" spans="1:12">
      <c r="A22">
        <v>2060</v>
      </c>
      <c r="B22" s="149">
        <f>B23+(B23*(IF($G$1="Prisstigning fra 'Forsiden'",ATF!$S$13,G22)/100))</f>
        <v>364935.09735816589</v>
      </c>
      <c r="C22" s="150">
        <f t="shared" si="0"/>
        <v>3.1699999999999995</v>
      </c>
      <c r="D22">
        <v>0</v>
      </c>
      <c r="E22" s="151">
        <f t="shared" si="1"/>
        <v>3.1699999999999995</v>
      </c>
      <c r="F22" s="152">
        <f t="shared" si="2"/>
        <v>3.1699999999999995</v>
      </c>
      <c r="G22" s="197">
        <v>5</v>
      </c>
      <c r="I22" s="84">
        <f>B23+(B23*(ATF!$S$13/100))</f>
        <v>364935.09735816589</v>
      </c>
      <c r="J22" s="84">
        <f t="shared" si="3"/>
        <v>30411.258113180491</v>
      </c>
      <c r="K22" s="84">
        <f t="shared" si="4"/>
        <v>361197.43376530817</v>
      </c>
      <c r="L22">
        <f t="shared" si="5"/>
        <v>1.0317000000000001</v>
      </c>
    </row>
    <row r="23" spans="1:12">
      <c r="A23">
        <v>2059</v>
      </c>
      <c r="B23" s="149">
        <f>B24+(B24*(IF($G$1="Prisstigning fra 'Forsiden'",ATF!$S$13,G23)/100))</f>
        <v>353722.1065795928</v>
      </c>
      <c r="C23" s="150">
        <f t="shared" si="0"/>
        <v>3.1699999999999964</v>
      </c>
      <c r="D23">
        <v>0</v>
      </c>
      <c r="E23" s="151">
        <f t="shared" si="1"/>
        <v>3.1699999999999964</v>
      </c>
      <c r="F23" s="152">
        <f t="shared" si="2"/>
        <v>3.1699999999999964</v>
      </c>
      <c r="G23" s="197"/>
      <c r="I23" s="84">
        <f>B24+(B24*(ATF!$S$13/100))</f>
        <v>353722.1065795928</v>
      </c>
      <c r="J23" s="84">
        <f t="shared" si="3"/>
        <v>29476.842214966066</v>
      </c>
      <c r="K23" s="84">
        <f t="shared" si="4"/>
        <v>350099.28638684517</v>
      </c>
      <c r="L23">
        <f t="shared" si="5"/>
        <v>1.0317000000000001</v>
      </c>
    </row>
    <row r="24" spans="1:12">
      <c r="A24">
        <v>2058</v>
      </c>
      <c r="B24" s="149">
        <f>B25+(B25*(IF($G$1="Prisstigning fra 'Forsiden'",ATF!$S$13,G24)/100))</f>
        <v>342853.64600135002</v>
      </c>
      <c r="C24" s="150">
        <f t="shared" si="0"/>
        <v>3.1700000000000017</v>
      </c>
      <c r="D24">
        <v>0</v>
      </c>
      <c r="E24" s="151">
        <f t="shared" si="1"/>
        <v>3.1700000000000017</v>
      </c>
      <c r="F24" s="152">
        <f t="shared" si="2"/>
        <v>3.1700000000000017</v>
      </c>
      <c r="G24" s="197"/>
      <c r="I24" s="84">
        <f>B25+(B25*(ATF!$S$13/100))</f>
        <v>342853.64600135002</v>
      </c>
      <c r="J24" s="84">
        <f t="shared" si="3"/>
        <v>28571.137166779168</v>
      </c>
      <c r="K24" s="84">
        <f t="shared" si="4"/>
        <v>339342.14053198142</v>
      </c>
      <c r="L24">
        <f t="shared" si="5"/>
        <v>1.0317000000000001</v>
      </c>
    </row>
    <row r="25" spans="1:12">
      <c r="A25">
        <v>2057</v>
      </c>
      <c r="B25" s="149">
        <f>B26+(B26*(IF($G$1="Prisstigning fra 'Forsiden'",ATF!$S$13,G25)/100))</f>
        <v>332319.12959324417</v>
      </c>
      <c r="C25" s="150">
        <f t="shared" si="0"/>
        <v>3.1700000000000088</v>
      </c>
      <c r="D25">
        <v>0</v>
      </c>
      <c r="E25" s="151">
        <f t="shared" si="1"/>
        <v>3.1700000000000088</v>
      </c>
      <c r="F25" s="152">
        <f t="shared" si="2"/>
        <v>3.1700000000000088</v>
      </c>
      <c r="G25" s="197"/>
      <c r="I25" s="84">
        <f>B26+(B26*(ATF!$S$13/100))</f>
        <v>332319.12959324417</v>
      </c>
      <c r="J25" s="84">
        <f t="shared" si="3"/>
        <v>27693.260799437016</v>
      </c>
      <c r="K25" s="84">
        <f t="shared" si="4"/>
        <v>328915.51859259611</v>
      </c>
      <c r="L25">
        <f t="shared" si="5"/>
        <v>1.0317000000000001</v>
      </c>
    </row>
    <row r="26" spans="1:12">
      <c r="A26">
        <v>2056</v>
      </c>
      <c r="B26" s="149">
        <f>B27+(B27*(IF($G$1="Prisstigning fra 'Forsiden'",ATF!$S$13,G26)/100))</f>
        <v>322108.29659129994</v>
      </c>
      <c r="C26" s="150">
        <f t="shared" si="0"/>
        <v>3.1699999999999906</v>
      </c>
      <c r="D26">
        <v>0</v>
      </c>
      <c r="E26" s="151">
        <f t="shared" si="1"/>
        <v>3.1699999999999906</v>
      </c>
      <c r="F26" s="152">
        <f t="shared" si="2"/>
        <v>3.1699999999999906</v>
      </c>
      <c r="G26" s="197"/>
      <c r="I26" s="84">
        <f>B27+(B27*(ATF!$S$13/100))</f>
        <v>322108.29659129994</v>
      </c>
      <c r="J26" s="84">
        <f t="shared" si="3"/>
        <v>26842.358049274993</v>
      </c>
      <c r="K26" s="84">
        <f t="shared" si="4"/>
        <v>318809.26489541156</v>
      </c>
      <c r="L26">
        <f t="shared" si="5"/>
        <v>1.0316999999999998</v>
      </c>
    </row>
    <row r="27" spans="1:12">
      <c r="A27">
        <v>2055</v>
      </c>
      <c r="B27" s="149">
        <f>B28+(B28*(IF($G$1="Prisstigning fra 'Forsiden'",ATF!$S$13,G27)/100))</f>
        <v>312211.20150363474</v>
      </c>
      <c r="C27" s="150">
        <f t="shared" si="0"/>
        <v>3.1700000000000004</v>
      </c>
      <c r="D27">
        <v>0</v>
      </c>
      <c r="E27" s="151">
        <f t="shared" si="1"/>
        <v>3.1700000000000004</v>
      </c>
      <c r="F27" s="152">
        <f t="shared" si="2"/>
        <v>3.1700000000000004</v>
      </c>
      <c r="G27" s="197"/>
      <c r="I27" s="84">
        <f>B28+(B28*(ATF!$S$13/100))</f>
        <v>312211.20150363474</v>
      </c>
      <c r="J27" s="84">
        <f t="shared" si="3"/>
        <v>26017.600125302895</v>
      </c>
      <c r="K27" s="84">
        <f t="shared" si="4"/>
        <v>309013.53581022733</v>
      </c>
      <c r="L27">
        <f t="shared" si="5"/>
        <v>1.0317000000000001</v>
      </c>
    </row>
    <row r="28" spans="1:12">
      <c r="A28">
        <v>2054</v>
      </c>
      <c r="B28" s="149">
        <f>B29+(B29*(IF($G$1="Prisstigning fra 'Forsiden'",ATF!$S$13,G28)/100))</f>
        <v>302618.20442341256</v>
      </c>
      <c r="C28" s="150">
        <f t="shared" si="0"/>
        <v>3.169999999999999</v>
      </c>
      <c r="D28">
        <v>0</v>
      </c>
      <c r="E28" s="151">
        <f t="shared" si="1"/>
        <v>3.169999999999999</v>
      </c>
      <c r="F28" s="152">
        <f t="shared" si="2"/>
        <v>3.169999999999999</v>
      </c>
      <c r="G28" s="197"/>
      <c r="I28" s="84">
        <f>B29+(B29*(ATF!$S$13/100))</f>
        <v>302618.20442341256</v>
      </c>
      <c r="J28" s="84">
        <f t="shared" si="3"/>
        <v>25218.183701951046</v>
      </c>
      <c r="K28" s="84">
        <f t="shared" si="4"/>
        <v>299518.79016208911</v>
      </c>
      <c r="L28">
        <f t="shared" si="5"/>
        <v>1.0317000000000001</v>
      </c>
    </row>
    <row r="29" spans="1:12">
      <c r="A29">
        <v>2053</v>
      </c>
      <c r="B29" s="149">
        <f>B30+(B30*(IF($G$1="Prisstigning fra 'Forsiden'",ATF!$S$13,G29)/100))</f>
        <v>293319.96163944225</v>
      </c>
      <c r="C29" s="150">
        <f t="shared" si="0"/>
        <v>3.1699999999999977</v>
      </c>
      <c r="D29">
        <v>0</v>
      </c>
      <c r="E29" s="151">
        <f t="shared" si="1"/>
        <v>3.1699999999999977</v>
      </c>
      <c r="F29" s="152">
        <f t="shared" si="2"/>
        <v>3.1699999999999977</v>
      </c>
      <c r="G29" s="197"/>
      <c r="I29" s="84">
        <f>B30+(B30*(ATF!$S$13/100))</f>
        <v>293319.96163944225</v>
      </c>
      <c r="J29" s="84">
        <f t="shared" si="3"/>
        <v>24443.330136620189</v>
      </c>
      <c r="K29" s="84">
        <f t="shared" si="4"/>
        <v>290315.77993805287</v>
      </c>
      <c r="L29">
        <f t="shared" si="5"/>
        <v>1.0317000000000001</v>
      </c>
    </row>
    <row r="30" spans="1:12">
      <c r="A30">
        <v>2052</v>
      </c>
      <c r="B30" s="149">
        <f>B31+(B31*(IF($G$1="Prisstigning fra 'Forsiden'",ATF!$S$13,G30)/100))</f>
        <v>284307.41653527407</v>
      </c>
      <c r="C30" s="150">
        <f t="shared" si="0"/>
        <v>3.1699999999999942</v>
      </c>
      <c r="D30">
        <v>0</v>
      </c>
      <c r="E30" s="151">
        <f t="shared" si="1"/>
        <v>3.1699999999999942</v>
      </c>
      <c r="F30" s="152">
        <f t="shared" si="2"/>
        <v>3.1699999999999942</v>
      </c>
      <c r="G30" s="197"/>
      <c r="I30" s="84">
        <f>B31+(B31*(ATF!$S$13/100))</f>
        <v>284307.41653527407</v>
      </c>
      <c r="J30" s="84">
        <f t="shared" si="3"/>
        <v>23692.284711272838</v>
      </c>
      <c r="K30" s="84">
        <f t="shared" si="4"/>
        <v>281395.5412794929</v>
      </c>
      <c r="L30">
        <f t="shared" si="5"/>
        <v>1.0316999999999998</v>
      </c>
    </row>
    <row r="31" spans="1:12">
      <c r="A31">
        <v>2051</v>
      </c>
      <c r="B31" s="149">
        <f>B32+(B32*(IF($G$1="Prisstigning fra 'Forsiden'",ATF!$S$13,G31)/100))</f>
        <v>275571.79076793068</v>
      </c>
      <c r="C31" s="150">
        <f t="shared" si="0"/>
        <v>3.1700000000000013</v>
      </c>
      <c r="D31">
        <v>0</v>
      </c>
      <c r="E31" s="151">
        <f t="shared" si="1"/>
        <v>3.1700000000000013</v>
      </c>
      <c r="F31" s="152">
        <f t="shared" si="2"/>
        <v>3.1700000000000013</v>
      </c>
      <c r="G31" s="197"/>
      <c r="I31" s="84">
        <f>B32+(B32*(ATF!$S$13/100))</f>
        <v>275571.79076793068</v>
      </c>
      <c r="J31" s="84">
        <f t="shared" si="3"/>
        <v>22964.315897327557</v>
      </c>
      <c r="K31" s="84">
        <f t="shared" si="4"/>
        <v>272749.38575118053</v>
      </c>
      <c r="L31">
        <f t="shared" si="5"/>
        <v>1.0317000000000001</v>
      </c>
    </row>
    <row r="32" spans="1:12">
      <c r="A32">
        <v>2050</v>
      </c>
      <c r="B32" s="149">
        <f>B33+(B33*(IF($G$1="Prisstigning fra 'Forsiden'",ATF!$S$13,G32)/100))</f>
        <v>267104.57571768021</v>
      </c>
      <c r="C32" s="150">
        <f t="shared" si="0"/>
        <v>3.1699999999999977</v>
      </c>
      <c r="D32">
        <v>0</v>
      </c>
      <c r="E32" s="151">
        <f t="shared" si="1"/>
        <v>3.1699999999999977</v>
      </c>
      <c r="F32" s="152">
        <f t="shared" si="2"/>
        <v>3.1699999999999977</v>
      </c>
      <c r="G32" s="197"/>
      <c r="I32" s="84">
        <f>B33+(B33*(ATF!$S$13/100))</f>
        <v>267104.57571768021</v>
      </c>
      <c r="J32" s="84">
        <f t="shared" si="3"/>
        <v>22258.714643140018</v>
      </c>
      <c r="K32" s="84">
        <f t="shared" si="4"/>
        <v>264368.891878628</v>
      </c>
      <c r="L32">
        <f t="shared" si="5"/>
        <v>1.0317000000000001</v>
      </c>
    </row>
    <row r="33" spans="1:15">
      <c r="A33">
        <v>2049</v>
      </c>
      <c r="B33" s="149">
        <f>B34+(B34*(IF($G$1="Prisstigning fra 'Forsiden'",ATF!$S$13,G33)/100))</f>
        <v>258897.52420052362</v>
      </c>
      <c r="C33" s="150">
        <f t="shared" si="0"/>
        <v>3.1700000000000004</v>
      </c>
      <c r="D33">
        <v>0</v>
      </c>
      <c r="E33" s="151">
        <f t="shared" si="1"/>
        <v>3.1700000000000004</v>
      </c>
      <c r="F33" s="152">
        <f t="shared" si="2"/>
        <v>3.1700000000000004</v>
      </c>
      <c r="G33" s="197"/>
      <c r="I33" s="84">
        <f>B34+(B34*(ATF!$S$13/100))</f>
        <v>258897.52420052362</v>
      </c>
      <c r="J33" s="84">
        <f t="shared" si="3"/>
        <v>21574.793683376967</v>
      </c>
      <c r="K33" s="84">
        <f t="shared" si="4"/>
        <v>256245.89694545703</v>
      </c>
      <c r="L33">
        <f t="shared" si="5"/>
        <v>1.0317000000000001</v>
      </c>
    </row>
    <row r="34" spans="1:15">
      <c r="A34">
        <v>2048</v>
      </c>
      <c r="B34" s="149">
        <f>B35+(B35*(IF($G$1="Prisstigning fra 'Forsiden'",ATF!$S$13,G34)/100))</f>
        <v>250942.64243532385</v>
      </c>
      <c r="C34" s="150">
        <f t="shared" si="0"/>
        <v>3.1700000000000053</v>
      </c>
      <c r="D34">
        <v>0</v>
      </c>
      <c r="E34" s="151">
        <f t="shared" si="1"/>
        <v>3.1700000000000053</v>
      </c>
      <c r="F34" s="152">
        <f t="shared" si="2"/>
        <v>3.1700000000000053</v>
      </c>
      <c r="G34" s="197"/>
      <c r="I34" s="84">
        <f>B35+(B35*(ATF!$S$13/100))</f>
        <v>250942.64243532385</v>
      </c>
      <c r="J34" s="84">
        <f t="shared" si="3"/>
        <v>20911.88686961032</v>
      </c>
      <c r="K34" s="84">
        <f t="shared" si="4"/>
        <v>248372.48904280027</v>
      </c>
      <c r="L34">
        <f t="shared" si="5"/>
        <v>1.0317000000000001</v>
      </c>
    </row>
    <row r="35" spans="1:15">
      <c r="A35">
        <v>2047</v>
      </c>
      <c r="B35" s="149">
        <f>B36+(B36*(IF($G$1="Prisstigning fra 'Forsiden'",ATF!$S$13,G35)/100))</f>
        <v>243232.18225775307</v>
      </c>
      <c r="C35" s="150">
        <f t="shared" si="0"/>
        <v>3.1699999999999955</v>
      </c>
      <c r="D35">
        <v>0</v>
      </c>
      <c r="E35" s="151">
        <f t="shared" si="1"/>
        <v>3.1699999999999955</v>
      </c>
      <c r="F35" s="152">
        <f t="shared" si="2"/>
        <v>3.1699999999999955</v>
      </c>
      <c r="G35" s="197"/>
      <c r="I35" s="84">
        <f>B36+(B36*(ATF!$S$13/100))</f>
        <v>243232.18225775307</v>
      </c>
      <c r="J35" s="84">
        <f t="shared" si="3"/>
        <v>20269.348521479424</v>
      </c>
      <c r="K35" s="84">
        <f t="shared" si="4"/>
        <v>240740.99936299337</v>
      </c>
      <c r="L35">
        <f t="shared" si="5"/>
        <v>1.0317000000000001</v>
      </c>
    </row>
    <row r="36" spans="1:15">
      <c r="A36">
        <v>2046</v>
      </c>
      <c r="B36" s="149">
        <f>B37+(B37*(IF($G$1="Prisstigning fra 'Forsiden'",ATF!$S$13,G36)/100))</f>
        <v>235758.63357347396</v>
      </c>
      <c r="C36" s="150">
        <f t="shared" si="0"/>
        <v>3.169999999999999</v>
      </c>
      <c r="D36">
        <v>0</v>
      </c>
      <c r="E36" s="151">
        <f t="shared" si="1"/>
        <v>3.169999999999999</v>
      </c>
      <c r="F36" s="152">
        <f t="shared" si="2"/>
        <v>3.169999999999999</v>
      </c>
      <c r="G36" s="197"/>
      <c r="I36" s="84">
        <f>B37+(B37*(ATF!$S$13/100))</f>
        <v>235758.63357347396</v>
      </c>
      <c r="J36" s="84">
        <f t="shared" si="3"/>
        <v>19646.552797789496</v>
      </c>
      <c r="K36" s="84">
        <f t="shared" si="4"/>
        <v>233343.99473005076</v>
      </c>
      <c r="L36">
        <f t="shared" si="5"/>
        <v>1.0317000000000001</v>
      </c>
    </row>
    <row r="37" spans="1:15">
      <c r="A37">
        <v>2045</v>
      </c>
      <c r="B37" s="149">
        <f>B38+(B38*(IF($G$1="Prisstigning fra 'Forsiden'",ATF!$S$13,G37)/100))</f>
        <v>228514.71704320438</v>
      </c>
      <c r="C37" s="150">
        <f t="shared" si="0"/>
        <v>3.1699999999999964</v>
      </c>
      <c r="D37">
        <v>0</v>
      </c>
      <c r="E37" s="151">
        <f t="shared" si="1"/>
        <v>3.1699999999999964</v>
      </c>
      <c r="F37" s="152">
        <f t="shared" si="2"/>
        <v>3.1699999999999964</v>
      </c>
      <c r="G37" s="197"/>
      <c r="I37" s="84">
        <f>B38+(B38*(ATF!$S$13/100))</f>
        <v>228514.71704320438</v>
      </c>
      <c r="J37" s="84">
        <f t="shared" si="3"/>
        <v>19042.893086933698</v>
      </c>
      <c r="K37" s="84">
        <f t="shared" si="4"/>
        <v>226174.27035964985</v>
      </c>
      <c r="L37">
        <f t="shared" si="5"/>
        <v>1.0317000000000001</v>
      </c>
    </row>
    <row r="38" spans="1:15">
      <c r="A38">
        <v>2044</v>
      </c>
      <c r="B38" s="149">
        <f>B39+(B39*(IF($G$1="Prisstigning fra 'Forsiden'",ATF!$S$13,G38)/100))</f>
        <v>221493.37699254084</v>
      </c>
      <c r="C38" s="150">
        <f t="shared" si="0"/>
        <v>3.1699999999999955</v>
      </c>
      <c r="D38">
        <v>0</v>
      </c>
      <c r="E38" s="151">
        <f t="shared" si="1"/>
        <v>3.1699999999999955</v>
      </c>
      <c r="F38" s="152">
        <f t="shared" si="2"/>
        <v>3.1699999999999955</v>
      </c>
      <c r="G38" s="197"/>
      <c r="I38" s="84">
        <f>B39+(B39*(ATF!$S$13/100))</f>
        <v>221493.37699254084</v>
      </c>
      <c r="J38" s="84">
        <f t="shared" si="3"/>
        <v>18457.781416045069</v>
      </c>
      <c r="K38" s="84">
        <f t="shared" si="4"/>
        <v>219224.84284157201</v>
      </c>
      <c r="L38">
        <f t="shared" si="5"/>
        <v>1.0317000000000001</v>
      </c>
    </row>
    <row r="39" spans="1:15">
      <c r="A39">
        <v>2043</v>
      </c>
      <c r="B39" s="149">
        <f>B40+(B40*(IF($G$1="Prisstigning fra 'Forsiden'",ATF!$S$13,G39)/100))</f>
        <v>214687.77453963444</v>
      </c>
      <c r="C39" s="150">
        <f t="shared" si="0"/>
        <v>3.1699999999999986</v>
      </c>
      <c r="D39">
        <v>0</v>
      </c>
      <c r="E39" s="151">
        <f t="shared" si="1"/>
        <v>3.1699999999999986</v>
      </c>
      <c r="F39" s="152">
        <f t="shared" si="2"/>
        <v>3.1699999999999986</v>
      </c>
      <c r="G39" s="197"/>
      <c r="I39" s="84">
        <f>B40+(B40*(ATF!$S$13/100))</f>
        <v>214687.77453963444</v>
      </c>
      <c r="J39" s="84">
        <f t="shared" si="3"/>
        <v>17890.647878302869</v>
      </c>
      <c r="K39" s="84">
        <f t="shared" si="4"/>
        <v>212488.94333776488</v>
      </c>
      <c r="L39">
        <f t="shared" si="5"/>
        <v>1.0317000000000001</v>
      </c>
    </row>
    <row r="40" spans="1:15">
      <c r="A40">
        <v>2042</v>
      </c>
      <c r="B40" s="149">
        <f>B41+(B41*(IF($G$1="Prisstigning fra 'Forsiden'",ATF!$S$13,G40)/100))</f>
        <v>208091.28093402582</v>
      </c>
      <c r="C40" s="150">
        <f t="shared" si="0"/>
        <v>3.1699999999999964</v>
      </c>
      <c r="D40">
        <v>0</v>
      </c>
      <c r="E40" s="151">
        <f t="shared" si="1"/>
        <v>3.1699999999999964</v>
      </c>
      <c r="F40" s="152">
        <f t="shared" si="2"/>
        <v>3.1699999999999964</v>
      </c>
      <c r="G40" s="197"/>
      <c r="I40" s="84">
        <f>B41+(B41*(ATF!$S$13/100))</f>
        <v>208091.28093402582</v>
      </c>
      <c r="J40" s="84">
        <f t="shared" si="3"/>
        <v>17340.940077835487</v>
      </c>
      <c r="K40" s="84">
        <f t="shared" si="4"/>
        <v>205960.01098940091</v>
      </c>
      <c r="L40">
        <f t="shared" si="5"/>
        <v>1.0317000000000001</v>
      </c>
    </row>
    <row r="41" spans="1:15">
      <c r="A41">
        <v>2041</v>
      </c>
      <c r="B41" s="149">
        <f>B42+(B42*(IF($G$1="Prisstigning fra 'Forsiden'",ATF!$S$13,G41)/100))</f>
        <v>201697.47110015104</v>
      </c>
      <c r="C41" s="150">
        <f t="shared" si="0"/>
        <v>3.1700000000000066</v>
      </c>
      <c r="D41">
        <v>0</v>
      </c>
      <c r="E41" s="151">
        <f t="shared" si="1"/>
        <v>3.1700000000000066</v>
      </c>
      <c r="F41" s="152">
        <f t="shared" si="2"/>
        <v>3.1700000000000066</v>
      </c>
      <c r="G41" s="197"/>
      <c r="I41" s="84">
        <f>B42+(B42*(ATF!$S$13/100))</f>
        <v>201697.47110015104</v>
      </c>
      <c r="J41" s="84">
        <f t="shared" si="3"/>
        <v>16808.122591679254</v>
      </c>
      <c r="K41" s="84">
        <f t="shared" si="4"/>
        <v>199631.68652651052</v>
      </c>
      <c r="L41">
        <f t="shared" si="5"/>
        <v>1.0317000000000001</v>
      </c>
    </row>
    <row r="42" spans="1:15">
      <c r="A42">
        <v>2040</v>
      </c>
      <c r="B42" s="149">
        <f>B43+(B43*(IF($G$1="Prisstigning fra 'Forsiden'",ATF!$S$13,G42)/100))</f>
        <v>195500.11737922946</v>
      </c>
      <c r="C42" s="150">
        <f t="shared" si="0"/>
        <v>3.1699999999999924</v>
      </c>
      <c r="D42">
        <v>0</v>
      </c>
      <c r="E42" s="151">
        <f t="shared" si="1"/>
        <v>3.1699999999999924</v>
      </c>
      <c r="F42" s="152">
        <f t="shared" si="2"/>
        <v>3.1699999999999924</v>
      </c>
      <c r="G42" s="197"/>
      <c r="I42" s="84">
        <f>B43+(B43*(ATF!$S$13/100))</f>
        <v>195500.11737922946</v>
      </c>
      <c r="J42" s="84">
        <f t="shared" si="3"/>
        <v>16291.676448269121</v>
      </c>
      <c r="K42" s="84">
        <f t="shared" si="4"/>
        <v>193497.8060739658</v>
      </c>
      <c r="L42">
        <f t="shared" si="5"/>
        <v>1.0316999999999998</v>
      </c>
    </row>
    <row r="43" spans="1:15">
      <c r="A43">
        <v>2039</v>
      </c>
      <c r="B43" s="149">
        <f>B44+(B44*(IF($G$1="Prisstigning fra 'Forsiden'",ATF!$S$13,G43)/100))</f>
        <v>189493.18346343847</v>
      </c>
      <c r="C43" s="150">
        <f t="shared" si="0"/>
        <v>3.1700000000000053</v>
      </c>
      <c r="D43">
        <v>0</v>
      </c>
      <c r="E43" s="151">
        <f t="shared" si="1"/>
        <v>3.1700000000000053</v>
      </c>
      <c r="F43" s="152">
        <f t="shared" si="2"/>
        <v>3.1700000000000053</v>
      </c>
      <c r="G43" s="197"/>
      <c r="I43" s="84">
        <f>B44+(B44*(ATF!$S$13/100))</f>
        <v>189493.18346343847</v>
      </c>
      <c r="J43" s="84">
        <f t="shared" si="3"/>
        <v>15791.098621953206</v>
      </c>
      <c r="K43" s="84">
        <f t="shared" si="4"/>
        <v>187552.39514778115</v>
      </c>
      <c r="L43">
        <f t="shared" si="5"/>
        <v>1.0317000000000001</v>
      </c>
    </row>
    <row r="44" spans="1:15">
      <c r="A44">
        <v>2038</v>
      </c>
      <c r="B44" s="149">
        <f>B45+(B45*(IF($G$1="Prisstigning fra 'Forsiden'",ATF!$S$13,G44)/100))</f>
        <v>183670.81851646648</v>
      </c>
      <c r="C44" s="150">
        <f t="shared" si="0"/>
        <v>3.1699999999999937</v>
      </c>
      <c r="D44">
        <v>0</v>
      </c>
      <c r="E44" s="151">
        <f t="shared" si="1"/>
        <v>3.1699999999999937</v>
      </c>
      <c r="F44" s="152">
        <f t="shared" si="2"/>
        <v>3.1699999999999937</v>
      </c>
      <c r="G44" s="197"/>
      <c r="I44" s="84">
        <f>B45+(B45*(ATF!$S$13/100))</f>
        <v>183670.81851646648</v>
      </c>
      <c r="J44" s="84">
        <f t="shared" si="3"/>
        <v>15305.901543038874</v>
      </c>
      <c r="K44" s="84">
        <f t="shared" si="4"/>
        <v>181789.66283588362</v>
      </c>
      <c r="L44">
        <f t="shared" si="5"/>
        <v>1.0316999999999998</v>
      </c>
      <c r="M44" s="148"/>
      <c r="O44" t="str">
        <f ca="1">CONCATENATE("Oppslag årlig vekst i % for ",IF(MONTH(TODAY())&lt;5,YEAR(TODAY())-1,YEAR(TODAY())))</f>
        <v>Oppslag årlig vekst i % for 2023</v>
      </c>
    </row>
    <row r="45" spans="1:15">
      <c r="A45">
        <v>2037</v>
      </c>
      <c r="B45" s="149">
        <f>B46+(B46*(IF($G$1="Prisstigning fra 'Forsiden'",ATF!$S$13,G45)/100))</f>
        <v>178027.35147471793</v>
      </c>
      <c r="C45" s="150">
        <f t="shared" si="0"/>
        <v>3.1699999999999933</v>
      </c>
      <c r="D45">
        <v>0</v>
      </c>
      <c r="E45" s="151">
        <f t="shared" si="1"/>
        <v>3.1699999999999933</v>
      </c>
      <c r="F45" s="152">
        <f t="shared" si="2"/>
        <v>3.1699999999999933</v>
      </c>
      <c r="G45" s="197"/>
      <c r="I45" s="84">
        <f>B46+(B46*(ATF!$S$13/100))</f>
        <v>178027.35147471793</v>
      </c>
      <c r="J45" s="84">
        <f t="shared" si="3"/>
        <v>14835.612622893161</v>
      </c>
      <c r="K45" s="84">
        <f t="shared" si="4"/>
        <v>176203.99615768503</v>
      </c>
      <c r="L45">
        <f t="shared" si="5"/>
        <v>1.0316999999999998</v>
      </c>
      <c r="M45" s="148"/>
      <c r="O45">
        <f ca="1">VLOOKUP(IF(MONTH(TODAY())&lt;5,YEAR(TODAY())-1,YEAR(TODAY())),Grunnbeløpstabell!$A$2:$L$128,3,FALSE)</f>
        <v>3.1700000000000053</v>
      </c>
    </row>
    <row r="46" spans="1:15">
      <c r="A46">
        <v>2036</v>
      </c>
      <c r="B46" s="149">
        <f>B47+(B47*(IF($G$1="Prisstigning fra 'Forsiden'",ATF!$S$13,G46)/100))</f>
        <v>172557.28552361921</v>
      </c>
      <c r="C46" s="150">
        <f t="shared" si="0"/>
        <v>3.1700000000000044</v>
      </c>
      <c r="D46">
        <v>0</v>
      </c>
      <c r="E46" s="151">
        <f t="shared" si="1"/>
        <v>3.1700000000000044</v>
      </c>
      <c r="F46" s="152">
        <f t="shared" si="2"/>
        <v>3.1700000000000044</v>
      </c>
      <c r="G46" s="197"/>
      <c r="I46" s="84">
        <f>B47+(B47*(ATF!$S$13/100))</f>
        <v>172557.28552361921</v>
      </c>
      <c r="J46" s="84">
        <f t="shared" si="3"/>
        <v>14379.773793634935</v>
      </c>
      <c r="K46" s="84">
        <f t="shared" si="4"/>
        <v>170789.95459696135</v>
      </c>
      <c r="L46">
        <f t="shared" si="5"/>
        <v>1.0317000000000001</v>
      </c>
      <c r="M46" s="148"/>
    </row>
    <row r="47" spans="1:15">
      <c r="A47">
        <v>2035</v>
      </c>
      <c r="B47" s="149">
        <f>B48+(B48*(IF($G$1="Prisstigning fra 'Forsiden'",ATF!$S$13,G47)/100))</f>
        <v>167255.29274364564</v>
      </c>
      <c r="C47" s="150">
        <f t="shared" si="0"/>
        <v>3.1699999999999982</v>
      </c>
      <c r="D47">
        <v>0</v>
      </c>
      <c r="E47" s="151">
        <f t="shared" si="1"/>
        <v>3.1699999999999982</v>
      </c>
      <c r="F47" s="152">
        <f t="shared" si="2"/>
        <v>3.1699999999999982</v>
      </c>
      <c r="G47" s="197"/>
      <c r="I47" s="84">
        <f>B48+(B48*(ATF!$S$13/100))</f>
        <v>167255.29274364564</v>
      </c>
      <c r="J47" s="84">
        <f t="shared" si="3"/>
        <v>13937.94106197047</v>
      </c>
      <c r="K47" s="84">
        <f t="shared" si="4"/>
        <v>165542.26480271528</v>
      </c>
      <c r="L47">
        <f t="shared" si="5"/>
        <v>1.0317000000000001</v>
      </c>
      <c r="M47" s="148"/>
    </row>
    <row r="48" spans="1:15">
      <c r="A48">
        <v>2034</v>
      </c>
      <c r="B48" s="149">
        <f>B49+(B49*(IF($G$1="Prisstigning fra 'Forsiden'",ATF!$S$13,G48)/100))</f>
        <v>162116.20892085455</v>
      </c>
      <c r="C48" s="150">
        <f t="shared" si="0"/>
        <v>3.1699999999999942</v>
      </c>
      <c r="D48">
        <v>0</v>
      </c>
      <c r="E48" s="151">
        <f t="shared" si="1"/>
        <v>3.1699999999999942</v>
      </c>
      <c r="F48" s="152">
        <f t="shared" si="2"/>
        <v>3.1699999999999942</v>
      </c>
      <c r="G48" s="197"/>
      <c r="I48" s="84">
        <f>B49+(B49*(ATF!$S$13/100))</f>
        <v>162116.20892085455</v>
      </c>
      <c r="J48" s="84">
        <f t="shared" si="3"/>
        <v>13509.68407673788</v>
      </c>
      <c r="K48" s="84">
        <f t="shared" si="4"/>
        <v>160455.81545285962</v>
      </c>
      <c r="L48">
        <f t="shared" si="5"/>
        <v>1.0316999999999998</v>
      </c>
      <c r="M48" s="148"/>
    </row>
    <row r="49" spans="1:16">
      <c r="A49">
        <v>2033</v>
      </c>
      <c r="B49" s="149">
        <f>B50+(B50*(IF($G$1="Prisstigning fra 'Forsiden'",ATF!$S$13,G49)/100))</f>
        <v>157135.02851686979</v>
      </c>
      <c r="C49" s="150">
        <f t="shared" si="0"/>
        <v>3.1700000000000061</v>
      </c>
      <c r="D49">
        <v>0</v>
      </c>
      <c r="E49" s="151">
        <f t="shared" si="1"/>
        <v>3.1700000000000061</v>
      </c>
      <c r="F49" s="152">
        <f t="shared" si="2"/>
        <v>3.1700000000000061</v>
      </c>
      <c r="G49" s="197"/>
      <c r="I49" s="84">
        <f>B50+(B50*(ATF!$S$13/100))</f>
        <v>157135.02851686979</v>
      </c>
      <c r="J49" s="84">
        <f t="shared" si="3"/>
        <v>13094.585709739149</v>
      </c>
      <c r="K49" s="84">
        <f t="shared" si="4"/>
        <v>155525.65227571933</v>
      </c>
      <c r="L49">
        <f t="shared" si="5"/>
        <v>1.0317000000000001</v>
      </c>
      <c r="M49" s="148"/>
    </row>
    <row r="50" spans="1:16">
      <c r="A50">
        <v>2032</v>
      </c>
      <c r="B50" s="149">
        <f>B51+(B51*(IF($G$1="Prisstigning fra 'Forsiden'",ATF!$S$13,G50)/100))</f>
        <v>152306.89979341842</v>
      </c>
      <c r="C50" s="150">
        <f t="shared" si="0"/>
        <v>3.1700000000000039</v>
      </c>
      <c r="D50">
        <v>0</v>
      </c>
      <c r="E50" s="151">
        <f t="shared" si="1"/>
        <v>3.1700000000000039</v>
      </c>
      <c r="F50" s="152">
        <f t="shared" si="2"/>
        <v>3.1700000000000039</v>
      </c>
      <c r="G50" s="197"/>
      <c r="I50" s="84">
        <f>B51+(B51*(ATF!$S$13/100))</f>
        <v>152306.89979341842</v>
      </c>
      <c r="J50" s="84">
        <f t="shared" si="3"/>
        <v>12692.241649451535</v>
      </c>
      <c r="K50" s="84">
        <f t="shared" si="4"/>
        <v>150746.97322450258</v>
      </c>
      <c r="L50">
        <f t="shared" si="5"/>
        <v>1.0317000000000001</v>
      </c>
      <c r="M50" s="148"/>
      <c r="O50" s="279" t="s">
        <v>235</v>
      </c>
      <c r="P50" s="279"/>
    </row>
    <row r="51" spans="1:16">
      <c r="A51">
        <v>2031</v>
      </c>
      <c r="B51" s="149">
        <f>B52+(B52*(IF($G$1="Prisstigning fra 'Forsiden'",ATF!$S$13,G51)/100))</f>
        <v>147627.12008667094</v>
      </c>
      <c r="C51" s="150">
        <f t="shared" si="0"/>
        <v>3.169999999999995</v>
      </c>
      <c r="D51">
        <v>0</v>
      </c>
      <c r="E51" s="151">
        <f t="shared" si="1"/>
        <v>3.169999999999995</v>
      </c>
      <c r="F51" s="152">
        <f t="shared" si="2"/>
        <v>3.169999999999995</v>
      </c>
      <c r="G51" s="197"/>
      <c r="I51" s="84">
        <f>B52+(B52*(ATF!$S$13/100))</f>
        <v>147627.12008667094</v>
      </c>
      <c r="J51" s="84">
        <f t="shared" si="3"/>
        <v>12302.260007222578</v>
      </c>
      <c r="K51" s="84">
        <f t="shared" si="4"/>
        <v>146115.12380004127</v>
      </c>
      <c r="L51">
        <f t="shared" si="5"/>
        <v>1.0317000000000001</v>
      </c>
      <c r="M51" s="148"/>
      <c r="O51" s="279"/>
      <c r="P51" s="279"/>
    </row>
    <row r="52" spans="1:16">
      <c r="A52">
        <v>2030</v>
      </c>
      <c r="B52" s="149">
        <f>B53+(B53*(IF($G$1="Prisstigning fra 'Forsiden'",ATF!$S$13,G52)/100))</f>
        <v>143091.13122678196</v>
      </c>
      <c r="C52" s="150">
        <f t="shared" si="0"/>
        <v>3.1700000000000013</v>
      </c>
      <c r="D52">
        <v>0</v>
      </c>
      <c r="E52" s="151">
        <f t="shared" si="1"/>
        <v>3.1700000000000013</v>
      </c>
      <c r="F52" s="152">
        <f t="shared" si="2"/>
        <v>3.1700000000000013</v>
      </c>
      <c r="G52" s="197"/>
      <c r="I52" s="84">
        <f>B53+(B53*(ATF!$S$13/100))</f>
        <v>143091.13122678196</v>
      </c>
      <c r="J52" s="84">
        <f t="shared" si="3"/>
        <v>11924.260935565164</v>
      </c>
      <c r="K52" s="84">
        <f t="shared" si="4"/>
        <v>141625.59251724463</v>
      </c>
      <c r="L52">
        <f t="shared" si="5"/>
        <v>1.0317000000000001</v>
      </c>
      <c r="M52" s="148"/>
      <c r="O52" s="280">
        <f>L129/O129</f>
        <v>1.0305867971014488</v>
      </c>
      <c r="P52" s="280"/>
    </row>
    <row r="53" spans="1:16">
      <c r="A53">
        <v>2029</v>
      </c>
      <c r="B53" s="149">
        <f>B54+(B54*(IF($G$1="Prisstigning fra 'Forsiden'",ATF!$S$13,G53)/100))</f>
        <v>138694.51509816997</v>
      </c>
      <c r="C53" s="150">
        <f t="shared" si="0"/>
        <v>3.169999999999999</v>
      </c>
      <c r="D53">
        <v>0</v>
      </c>
      <c r="E53" s="151">
        <f t="shared" si="1"/>
        <v>3.169999999999999</v>
      </c>
      <c r="F53" s="152">
        <f t="shared" si="2"/>
        <v>3.169999999999999</v>
      </c>
      <c r="G53" s="197"/>
      <c r="I53" s="84">
        <f>B54+(B54*(ATF!$S$13/100))</f>
        <v>138694.51509816997</v>
      </c>
      <c r="J53" s="84">
        <f t="shared" si="3"/>
        <v>11557.876258180831</v>
      </c>
      <c r="K53" s="84">
        <f t="shared" si="4"/>
        <v>137274.00651085068</v>
      </c>
      <c r="L53">
        <f t="shared" si="5"/>
        <v>1.0317000000000001</v>
      </c>
      <c r="M53" s="148"/>
    </row>
    <row r="54" spans="1:16">
      <c r="A54">
        <v>2028</v>
      </c>
      <c r="B54" s="149">
        <f>B55+(B55*(IF($G$1="Prisstigning fra 'Forsiden'",ATF!$S$13,G54)/100))</f>
        <v>134432.98933621205</v>
      </c>
      <c r="C54" s="150">
        <f t="shared" si="0"/>
        <v>3.1699999999999937</v>
      </c>
      <c r="D54">
        <v>0</v>
      </c>
      <c r="E54" s="151">
        <f t="shared" si="1"/>
        <v>3.1699999999999937</v>
      </c>
      <c r="F54" s="152">
        <f t="shared" si="2"/>
        <v>3.1699999999999937</v>
      </c>
      <c r="G54" s="197">
        <v>4</v>
      </c>
      <c r="I54" s="84">
        <f>B55+(B55*(ATF!$S$13/100))</f>
        <v>134432.98933621205</v>
      </c>
      <c r="J54" s="84">
        <f t="shared" si="3"/>
        <v>11202.749111351004</v>
      </c>
      <c r="K54" s="84">
        <f t="shared" si="4"/>
        <v>133056.12727619527</v>
      </c>
      <c r="L54">
        <f t="shared" si="5"/>
        <v>1.0316999999999998</v>
      </c>
      <c r="M54" s="148"/>
    </row>
    <row r="55" spans="1:16">
      <c r="A55">
        <v>2027</v>
      </c>
      <c r="B55" s="149">
        <f>B56+(B56*(IF($G$1="Prisstigning fra 'Forsiden'",ATF!$S$13,G55)/100))</f>
        <v>130302.40315616173</v>
      </c>
      <c r="C55" s="150">
        <f t="shared" si="0"/>
        <v>3.1700000000000021</v>
      </c>
      <c r="D55">
        <v>0</v>
      </c>
      <c r="E55" s="151">
        <f t="shared" si="1"/>
        <v>3.1700000000000021</v>
      </c>
      <c r="F55" s="152">
        <f t="shared" si="2"/>
        <v>3.1700000000000021</v>
      </c>
      <c r="G55" s="197">
        <v>2.5</v>
      </c>
      <c r="I55" s="84">
        <f>B56+(B56*(ATF!$S$13/100))</f>
        <v>130302.40315616173</v>
      </c>
      <c r="J55" s="84">
        <f t="shared" si="3"/>
        <v>10858.533596346811</v>
      </c>
      <c r="K55" s="84">
        <f t="shared" si="4"/>
        <v>128967.84654085033</v>
      </c>
      <c r="L55">
        <f t="shared" si="5"/>
        <v>1.0317000000000001</v>
      </c>
      <c r="M55" s="148"/>
    </row>
    <row r="56" spans="1:16">
      <c r="A56">
        <v>2026</v>
      </c>
      <c r="B56" s="149">
        <f>B57+(B57*(IF($G$1="Prisstigning fra 'Forsiden'",ATF!$S$13,G56)/100))</f>
        <v>126298.73331022752</v>
      </c>
      <c r="C56" s="150">
        <f t="shared" si="0"/>
        <v>3.1699999999999968</v>
      </c>
      <c r="D56">
        <v>0</v>
      </c>
      <c r="E56" s="151">
        <f t="shared" si="1"/>
        <v>3.1699999999999968</v>
      </c>
      <c r="F56" s="152">
        <f t="shared" si="2"/>
        <v>3.1699999999999968</v>
      </c>
      <c r="G56" s="197">
        <v>3</v>
      </c>
      <c r="I56" s="84">
        <f>B57+(B57*(ATF!$S$13/100))</f>
        <v>126298.73331022752</v>
      </c>
      <c r="J56" s="84">
        <f t="shared" si="3"/>
        <v>10524.89444251896</v>
      </c>
      <c r="K56" s="84">
        <f t="shared" si="4"/>
        <v>125005.18226310975</v>
      </c>
      <c r="L56">
        <f t="shared" si="5"/>
        <v>1.0317000000000001</v>
      </c>
      <c r="M56" s="148"/>
    </row>
    <row r="57" spans="1:16">
      <c r="A57">
        <v>2025</v>
      </c>
      <c r="B57" s="149">
        <f>B58+(B58*(IF($G$1="Prisstigning fra 'Forsiden'",ATF!$S$13,G57)/100))</f>
        <v>122418.08016887421</v>
      </c>
      <c r="C57" s="150">
        <f t="shared" si="0"/>
        <v>3.1700000000000026</v>
      </c>
      <c r="D57">
        <v>0</v>
      </c>
      <c r="E57" s="151">
        <f t="shared" si="1"/>
        <v>3.1700000000000026</v>
      </c>
      <c r="F57" s="152">
        <f t="shared" si="2"/>
        <v>3.1700000000000026</v>
      </c>
      <c r="G57" s="197">
        <v>2.7</v>
      </c>
      <c r="I57" s="84">
        <f>B58+(B58*(ATF!$S$13/100))</f>
        <v>122418.08016887421</v>
      </c>
      <c r="J57" s="84">
        <f t="shared" si="3"/>
        <v>10201.506680739518</v>
      </c>
      <c r="K57" s="84">
        <f t="shared" si="4"/>
        <v>121164.27475342614</v>
      </c>
      <c r="L57">
        <f t="shared" si="5"/>
        <v>1.0317000000000001</v>
      </c>
      <c r="M57" s="148"/>
    </row>
    <row r="58" spans="1:16">
      <c r="A58">
        <v>2024</v>
      </c>
      <c r="B58" s="149">
        <f>B59+(B59*(IF($G$1="Prisstigning fra 'Forsiden'",ATF!$S$13,G58)/100))</f>
        <v>118656.66392253</v>
      </c>
      <c r="C58" s="150">
        <f t="shared" si="0"/>
        <v>3.1699999999999964</v>
      </c>
      <c r="D58">
        <v>0</v>
      </c>
      <c r="E58" s="151">
        <f t="shared" si="1"/>
        <v>3.1699999999999964</v>
      </c>
      <c r="F58" s="152">
        <f t="shared" si="2"/>
        <v>3.1699999999999964</v>
      </c>
      <c r="G58" s="197">
        <v>3.7</v>
      </c>
      <c r="I58" s="84">
        <f>B59+(B59*(ATF!$S$13/100))</f>
        <v>118656.66392253</v>
      </c>
      <c r="J58" s="84">
        <f t="shared" si="3"/>
        <v>9888.0553268775002</v>
      </c>
      <c r="K58" s="84">
        <f t="shared" si="4"/>
        <v>117441.38291502</v>
      </c>
      <c r="L58">
        <f t="shared" si="5"/>
        <v>1.0317000000000001</v>
      </c>
      <c r="M58" s="148"/>
    </row>
    <row r="59" spans="1:16">
      <c r="A59">
        <v>2023</v>
      </c>
      <c r="B59" s="149">
        <f>B60+(B60*(IF($G$1="Prisstigning fra 'Forsiden'",ATF!$S$13,G59)/100))</f>
        <v>115010.82090000001</v>
      </c>
      <c r="C59" s="150">
        <f t="shared" si="0"/>
        <v>3.1700000000000053</v>
      </c>
      <c r="D59">
        <v>0</v>
      </c>
      <c r="E59" s="151">
        <f>F59</f>
        <v>3.1700000000000053</v>
      </c>
      <c r="F59" s="152">
        <f t="shared" si="2"/>
        <v>3.1700000000000053</v>
      </c>
      <c r="G59" s="197">
        <v>5</v>
      </c>
      <c r="I59" s="84">
        <f>B60+(B60*(ATF!$S$13/100))</f>
        <v>115010.82090000001</v>
      </c>
      <c r="J59" s="84">
        <f>I59/12</f>
        <v>9584.2350750000005</v>
      </c>
      <c r="K59" s="84">
        <f>(I60/12*4)+(I59/12*8)</f>
        <v>113832.8806</v>
      </c>
      <c r="L59">
        <f>I59/I60</f>
        <v>1.0317000000000001</v>
      </c>
    </row>
    <row r="60" spans="1:16">
      <c r="A60" s="153">
        <v>2022</v>
      </c>
      <c r="B60" s="154">
        <v>111477</v>
      </c>
      <c r="C60" s="150">
        <f>((B60-B61)*100/B61)</f>
        <v>4.7726012462523144</v>
      </c>
      <c r="D60" s="153">
        <v>0</v>
      </c>
      <c r="E60" s="151">
        <v>4.7725999999999997</v>
      </c>
      <c r="F60" s="152">
        <f t="shared" si="2"/>
        <v>4.7726012462523144</v>
      </c>
      <c r="H60" s="148">
        <v>44682</v>
      </c>
      <c r="I60" s="84">
        <v>111477</v>
      </c>
      <c r="J60" s="84">
        <v>9290</v>
      </c>
      <c r="K60" s="84">
        <v>109788</v>
      </c>
      <c r="L60">
        <v>1.0477259999999999</v>
      </c>
      <c r="M60">
        <v>1.0477259999999999</v>
      </c>
      <c r="N60" s="84">
        <v>1</v>
      </c>
      <c r="O60" s="84">
        <v>1</v>
      </c>
    </row>
    <row r="61" spans="1:16">
      <c r="A61" s="153">
        <v>2021</v>
      </c>
      <c r="B61" s="154">
        <v>106399</v>
      </c>
      <c r="C61" s="150">
        <f>((B61-B62)*100/B62)</f>
        <v>4.9807105997967458</v>
      </c>
      <c r="D61" s="153">
        <v>0</v>
      </c>
      <c r="E61" s="151">
        <v>4.9806999999999997</v>
      </c>
      <c r="F61" s="152">
        <f t="shared" si="2"/>
        <v>4.9807105997967458</v>
      </c>
      <c r="H61" s="148">
        <v>44317</v>
      </c>
      <c r="I61" s="84">
        <v>106399</v>
      </c>
      <c r="J61" s="84">
        <v>8867</v>
      </c>
      <c r="K61" s="84">
        <v>104716</v>
      </c>
      <c r="L61">
        <v>1.0498069999999999</v>
      </c>
      <c r="M61">
        <v>1.0498069999999999</v>
      </c>
      <c r="N61" s="84">
        <v>1</v>
      </c>
      <c r="O61" s="84">
        <v>1</v>
      </c>
    </row>
    <row r="62" spans="1:16">
      <c r="A62" s="153">
        <v>2020</v>
      </c>
      <c r="B62" s="154">
        <v>101351</v>
      </c>
      <c r="C62" s="150">
        <f t="shared" ref="C62:C125" si="6">((B62-B63)*100/B63)</f>
        <v>1.4951230747661679</v>
      </c>
      <c r="D62" s="153">
        <v>0.75</v>
      </c>
      <c r="E62" s="151">
        <v>1.4951000000000001</v>
      </c>
      <c r="F62" s="152">
        <f t="shared" si="2"/>
        <v>1.4951230747661679</v>
      </c>
      <c r="H62" s="148">
        <v>43952</v>
      </c>
      <c r="I62" s="84">
        <v>101351</v>
      </c>
      <c r="J62" s="84">
        <v>8446</v>
      </c>
      <c r="K62" s="84">
        <v>100853</v>
      </c>
      <c r="L62">
        <v>1.0149509999999999</v>
      </c>
      <c r="M62">
        <v>1.0149509999999999</v>
      </c>
      <c r="N62" s="84">
        <v>1</v>
      </c>
      <c r="O62" s="84">
        <v>1</v>
      </c>
    </row>
    <row r="63" spans="1:16">
      <c r="A63" s="153">
        <v>2019</v>
      </c>
      <c r="B63" s="154">
        <v>99858</v>
      </c>
      <c r="C63" s="150">
        <f t="shared" si="6"/>
        <v>3.0707141603790138</v>
      </c>
      <c r="D63" s="153">
        <v>0.75</v>
      </c>
      <c r="E63" s="151">
        <v>3.0707</v>
      </c>
      <c r="F63" s="152">
        <f t="shared" si="2"/>
        <v>3.0707141603790138</v>
      </c>
      <c r="H63" s="148">
        <v>43586</v>
      </c>
      <c r="I63" s="84">
        <v>99858</v>
      </c>
      <c r="J63" s="84">
        <v>8322</v>
      </c>
      <c r="K63" s="84">
        <v>98866</v>
      </c>
      <c r="L63">
        <v>1.030707</v>
      </c>
      <c r="M63">
        <v>1.030707</v>
      </c>
      <c r="N63" s="84">
        <v>1</v>
      </c>
      <c r="O63" s="84">
        <v>1</v>
      </c>
    </row>
    <row r="64" spans="1:16">
      <c r="A64" s="153">
        <v>2018</v>
      </c>
      <c r="B64" s="154">
        <v>96883</v>
      </c>
      <c r="C64" s="150">
        <f t="shared" si="6"/>
        <v>3.4698934147852274</v>
      </c>
      <c r="D64" s="153">
        <v>0.75</v>
      </c>
      <c r="E64" s="151">
        <v>3.4699</v>
      </c>
      <c r="F64" s="152">
        <f t="shared" si="2"/>
        <v>3.4698934147852274</v>
      </c>
      <c r="H64" s="148">
        <v>43221</v>
      </c>
      <c r="I64" s="84">
        <v>96883</v>
      </c>
      <c r="J64" s="84">
        <v>8074</v>
      </c>
      <c r="K64" s="84">
        <v>95800</v>
      </c>
      <c r="L64">
        <v>1.034699</v>
      </c>
      <c r="M64">
        <v>1.034699</v>
      </c>
      <c r="N64" s="84">
        <v>1</v>
      </c>
      <c r="O64" s="84">
        <v>1</v>
      </c>
    </row>
    <row r="65" spans="1:15">
      <c r="A65" s="153">
        <v>2017</v>
      </c>
      <c r="B65" s="154">
        <v>93634</v>
      </c>
      <c r="C65" s="150">
        <f t="shared" si="6"/>
        <v>1.1428447977877636</v>
      </c>
      <c r="D65" s="153">
        <v>0.75</v>
      </c>
      <c r="E65" s="151">
        <v>1.1428</v>
      </c>
      <c r="F65" s="152">
        <f t="shared" si="2"/>
        <v>1.1428447977877636</v>
      </c>
      <c r="H65" s="148">
        <v>42856</v>
      </c>
      <c r="I65" s="84">
        <v>93634</v>
      </c>
      <c r="J65" s="84">
        <v>7803</v>
      </c>
      <c r="K65" s="84">
        <v>93281</v>
      </c>
      <c r="L65">
        <v>1.011428</v>
      </c>
      <c r="M65">
        <v>1.011428</v>
      </c>
      <c r="N65" s="84">
        <v>1</v>
      </c>
      <c r="O65" s="84">
        <v>1</v>
      </c>
    </row>
    <row r="66" spans="1:15">
      <c r="A66" s="153">
        <v>2016</v>
      </c>
      <c r="B66" s="154">
        <v>92576</v>
      </c>
      <c r="C66" s="150">
        <f t="shared" si="6"/>
        <v>2.7845627747923789</v>
      </c>
      <c r="D66" s="153">
        <v>0.75</v>
      </c>
      <c r="E66" s="151">
        <v>2.7846000000000002</v>
      </c>
      <c r="F66" s="152">
        <f t="shared" ref="F66:F127" si="7">((B66-B67)*100/B67)</f>
        <v>2.7845627747923789</v>
      </c>
      <c r="H66" s="148">
        <v>42491</v>
      </c>
      <c r="I66" s="84">
        <v>92576</v>
      </c>
      <c r="J66" s="84">
        <v>7715</v>
      </c>
      <c r="K66" s="84">
        <v>91740</v>
      </c>
      <c r="L66">
        <v>1.027846</v>
      </c>
      <c r="M66">
        <v>1.027846</v>
      </c>
      <c r="N66" s="84">
        <v>1</v>
      </c>
      <c r="O66" s="84">
        <v>1</v>
      </c>
    </row>
    <row r="67" spans="1:15">
      <c r="A67" s="153">
        <v>2015</v>
      </c>
      <c r="B67" s="154">
        <v>90068</v>
      </c>
      <c r="C67" s="150">
        <f t="shared" si="6"/>
        <v>1.92146656105013</v>
      </c>
      <c r="D67" s="153">
        <v>0.75</v>
      </c>
      <c r="E67" s="151">
        <v>1.9214</v>
      </c>
      <c r="F67" s="152">
        <f t="shared" si="7"/>
        <v>1.92146656105013</v>
      </c>
      <c r="H67" s="148">
        <v>42125</v>
      </c>
      <c r="I67" s="84">
        <v>90068</v>
      </c>
      <c r="J67" s="84">
        <v>7506</v>
      </c>
      <c r="K67" s="84">
        <v>89502</v>
      </c>
      <c r="L67">
        <v>1.0192140000000001</v>
      </c>
      <c r="M67">
        <v>1.0192140000000001</v>
      </c>
      <c r="N67" s="84">
        <v>1</v>
      </c>
      <c r="O67" s="84">
        <v>1</v>
      </c>
    </row>
    <row r="68" spans="1:15">
      <c r="A68" s="153">
        <v>2014</v>
      </c>
      <c r="B68" s="154">
        <v>88370</v>
      </c>
      <c r="C68" s="150">
        <f t="shared" si="6"/>
        <v>3.6659041586016774</v>
      </c>
      <c r="D68" s="153">
        <v>0.75</v>
      </c>
      <c r="E68" s="151">
        <v>3.6659000000000002</v>
      </c>
      <c r="F68" s="152">
        <f t="shared" si="7"/>
        <v>3.6659041586016774</v>
      </c>
      <c r="H68" s="148">
        <v>41760</v>
      </c>
      <c r="I68" s="84">
        <v>88370</v>
      </c>
      <c r="J68" s="84">
        <v>7364</v>
      </c>
      <c r="K68" s="84">
        <v>87328</v>
      </c>
      <c r="L68">
        <v>1.036659</v>
      </c>
      <c r="M68">
        <v>1.036659</v>
      </c>
      <c r="N68" s="84">
        <v>1</v>
      </c>
      <c r="O68" s="84">
        <v>1</v>
      </c>
    </row>
    <row r="69" spans="1:15">
      <c r="A69" s="153">
        <v>2013</v>
      </c>
      <c r="B69" s="154">
        <v>85245</v>
      </c>
      <c r="C69" s="150">
        <f t="shared" si="6"/>
        <v>3.8028786439687297</v>
      </c>
      <c r="D69" s="153">
        <v>0.75</v>
      </c>
      <c r="E69" s="151">
        <v>3.8029000000000002</v>
      </c>
      <c r="F69" s="152">
        <f t="shared" si="7"/>
        <v>3.8028786439687297</v>
      </c>
      <c r="H69" s="148">
        <v>41395</v>
      </c>
      <c r="I69" s="84">
        <v>85245</v>
      </c>
      <c r="J69" s="84">
        <v>7104</v>
      </c>
      <c r="K69" s="84">
        <v>84204</v>
      </c>
      <c r="L69">
        <v>1.0380290000000001</v>
      </c>
      <c r="M69">
        <v>1.0380290000000001</v>
      </c>
      <c r="N69" s="84">
        <v>1</v>
      </c>
      <c r="O69" s="84">
        <v>1</v>
      </c>
    </row>
    <row r="70" spans="1:15">
      <c r="A70" s="153">
        <v>2012</v>
      </c>
      <c r="B70" s="154">
        <v>82122</v>
      </c>
      <c r="C70" s="150">
        <f t="shared" si="6"/>
        <v>3.6684508180165625</v>
      </c>
      <c r="D70" s="153">
        <v>0.75</v>
      </c>
      <c r="E70" s="151">
        <v>3.6684999999999999</v>
      </c>
      <c r="F70" s="152">
        <f t="shared" si="7"/>
        <v>3.6684508180165625</v>
      </c>
      <c r="H70" s="148">
        <v>41030</v>
      </c>
      <c r="I70" s="84">
        <v>82122</v>
      </c>
      <c r="J70" s="84">
        <v>6844</v>
      </c>
      <c r="K70" s="84">
        <v>81153</v>
      </c>
      <c r="L70">
        <v>1.0366850000000001</v>
      </c>
      <c r="M70">
        <v>1.0366850000000001</v>
      </c>
      <c r="N70" s="84">
        <v>1</v>
      </c>
      <c r="O70" s="84">
        <v>1</v>
      </c>
    </row>
    <row r="71" spans="1:15">
      <c r="A71" s="153">
        <v>2011</v>
      </c>
      <c r="B71" s="154">
        <v>79216</v>
      </c>
      <c r="C71" s="150">
        <f t="shared" si="6"/>
        <v>4.726272788567047</v>
      </c>
      <c r="D71" s="153">
        <v>0.75</v>
      </c>
      <c r="E71" s="151">
        <v>4.7263000000000002</v>
      </c>
      <c r="F71" s="152">
        <f t="shared" si="7"/>
        <v>4.726272788567047</v>
      </c>
      <c r="H71" s="148">
        <v>40664</v>
      </c>
      <c r="I71" s="84">
        <v>79216</v>
      </c>
      <c r="J71" s="84">
        <v>6601</v>
      </c>
      <c r="K71" s="84">
        <v>78024</v>
      </c>
      <c r="L71">
        <v>1.0472630000000001</v>
      </c>
      <c r="M71">
        <v>1.0472630000000001</v>
      </c>
      <c r="N71" s="84">
        <v>1</v>
      </c>
      <c r="O71" s="84">
        <v>1</v>
      </c>
    </row>
    <row r="72" spans="1:15">
      <c r="A72" s="153">
        <v>2010</v>
      </c>
      <c r="B72" s="154">
        <v>75641</v>
      </c>
      <c r="C72" s="150">
        <f t="shared" si="6"/>
        <v>3.7869952388139572</v>
      </c>
      <c r="D72" s="153">
        <v>0</v>
      </c>
      <c r="E72" s="151">
        <v>3.7869999999999999</v>
      </c>
      <c r="F72" s="152">
        <f t="shared" si="7"/>
        <v>3.7869952388139572</v>
      </c>
      <c r="H72" s="148">
        <v>40299</v>
      </c>
      <c r="I72" s="84">
        <v>75641</v>
      </c>
      <c r="J72" s="84">
        <v>6303</v>
      </c>
      <c r="K72" s="84">
        <v>74721</v>
      </c>
      <c r="L72">
        <v>1.0378700000000001</v>
      </c>
      <c r="M72">
        <v>1.0378700000000001</v>
      </c>
      <c r="N72" s="84">
        <v>1</v>
      </c>
      <c r="O72" s="84">
        <v>1</v>
      </c>
    </row>
    <row r="73" spans="1:15">
      <c r="A73" s="153">
        <v>2009</v>
      </c>
      <c r="B73" s="154">
        <v>72881</v>
      </c>
      <c r="C73" s="150">
        <f t="shared" si="6"/>
        <v>3.7363356866317465</v>
      </c>
      <c r="D73" s="153">
        <v>0</v>
      </c>
      <c r="E73" s="151">
        <v>3.7363</v>
      </c>
      <c r="F73" s="152">
        <f t="shared" si="7"/>
        <v>3.7363356866317465</v>
      </c>
      <c r="H73" s="148">
        <v>39934</v>
      </c>
      <c r="I73" s="84">
        <v>72881</v>
      </c>
      <c r="J73" s="84">
        <v>6073</v>
      </c>
      <c r="K73" s="84">
        <v>72006</v>
      </c>
      <c r="L73">
        <v>1.037363</v>
      </c>
      <c r="M73">
        <v>1.037363</v>
      </c>
      <c r="N73" s="84">
        <v>1</v>
      </c>
      <c r="O73" s="84">
        <v>1</v>
      </c>
    </row>
    <row r="74" spans="1:15">
      <c r="A74" s="153">
        <v>2008</v>
      </c>
      <c r="B74" s="154">
        <v>70256</v>
      </c>
      <c r="C74" s="150">
        <f t="shared" si="6"/>
        <v>5.154762617493863</v>
      </c>
      <c r="D74" s="153">
        <v>0</v>
      </c>
      <c r="E74" s="151">
        <v>5.1547999999999998</v>
      </c>
      <c r="F74" s="152">
        <f t="shared" si="7"/>
        <v>5.154762617493863</v>
      </c>
      <c r="H74" s="148">
        <v>39569</v>
      </c>
      <c r="I74" s="84">
        <v>70256</v>
      </c>
      <c r="J74" s="84">
        <v>5855</v>
      </c>
      <c r="K74" s="84">
        <v>69108</v>
      </c>
      <c r="L74">
        <v>1.0515479999999999</v>
      </c>
      <c r="M74">
        <v>1.0515479999999999</v>
      </c>
      <c r="N74" s="84">
        <v>1</v>
      </c>
      <c r="O74" s="84">
        <v>1</v>
      </c>
    </row>
    <row r="75" spans="1:15">
      <c r="A75" s="153">
        <v>2007</v>
      </c>
      <c r="B75" s="154">
        <v>66812</v>
      </c>
      <c r="C75" s="150">
        <f t="shared" si="6"/>
        <v>6.2329072060039437</v>
      </c>
      <c r="D75" s="153">
        <v>0</v>
      </c>
      <c r="E75" s="151">
        <v>6.2328999999999999</v>
      </c>
      <c r="F75" s="152">
        <f t="shared" si="7"/>
        <v>6.2329072060039437</v>
      </c>
      <c r="H75" s="148">
        <v>39203</v>
      </c>
      <c r="I75" s="84">
        <v>66812</v>
      </c>
      <c r="J75" s="84">
        <v>5568</v>
      </c>
      <c r="K75" s="84">
        <v>65505</v>
      </c>
      <c r="L75">
        <v>1.0623290000000001</v>
      </c>
      <c r="M75">
        <v>1.0623290000000001</v>
      </c>
      <c r="N75" s="84">
        <v>1</v>
      </c>
      <c r="O75" s="84">
        <v>1</v>
      </c>
    </row>
    <row r="76" spans="1:15">
      <c r="A76" s="153">
        <v>2006</v>
      </c>
      <c r="B76" s="154">
        <v>62892</v>
      </c>
      <c r="C76" s="150">
        <f t="shared" si="6"/>
        <v>3.6129096031236099</v>
      </c>
      <c r="D76" s="153">
        <v>0</v>
      </c>
      <c r="E76" s="151">
        <v>3.6128999999999998</v>
      </c>
      <c r="F76" s="152">
        <f t="shared" si="7"/>
        <v>3.6129096031236099</v>
      </c>
      <c r="H76" s="148">
        <v>38838</v>
      </c>
      <c r="I76" s="84">
        <v>62892</v>
      </c>
      <c r="J76" s="84">
        <v>5241</v>
      </c>
      <c r="K76" s="84">
        <v>62161</v>
      </c>
      <c r="L76">
        <v>1.0361290000000001</v>
      </c>
      <c r="M76">
        <v>1.0361290000000001</v>
      </c>
      <c r="N76" s="84">
        <v>1</v>
      </c>
      <c r="O76" s="84">
        <v>1</v>
      </c>
    </row>
    <row r="77" spans="1:15">
      <c r="A77" s="153">
        <v>2005</v>
      </c>
      <c r="B77" s="154">
        <v>60699</v>
      </c>
      <c r="C77" s="150">
        <f t="shared" si="6"/>
        <v>3.2682296097179218</v>
      </c>
      <c r="D77" s="153">
        <v>0</v>
      </c>
      <c r="E77" s="151">
        <v>3.2682000000000002</v>
      </c>
      <c r="F77" s="152">
        <f t="shared" si="7"/>
        <v>3.2682296097179218</v>
      </c>
      <c r="H77" s="148">
        <v>38473</v>
      </c>
      <c r="I77" s="84">
        <v>60699</v>
      </c>
      <c r="J77" s="84">
        <v>5058</v>
      </c>
      <c r="K77" s="84">
        <v>60059</v>
      </c>
      <c r="L77">
        <v>1.0326820000000001</v>
      </c>
      <c r="M77">
        <v>1.0326820000000001</v>
      </c>
      <c r="N77" s="84">
        <v>1</v>
      </c>
      <c r="O77" s="84">
        <v>1</v>
      </c>
    </row>
    <row r="78" spans="1:15">
      <c r="A78" s="153">
        <v>2004</v>
      </c>
      <c r="B78" s="154">
        <v>58778</v>
      </c>
      <c r="C78" s="150">
        <f t="shared" si="6"/>
        <v>3.3713793285380138</v>
      </c>
      <c r="D78" s="153">
        <v>0</v>
      </c>
      <c r="E78" s="151">
        <v>3.3714</v>
      </c>
      <c r="F78" s="152">
        <f t="shared" si="7"/>
        <v>3.3713793285380138</v>
      </c>
      <c r="H78" s="148">
        <v>38108</v>
      </c>
      <c r="I78" s="84">
        <v>58778</v>
      </c>
      <c r="J78" s="84">
        <v>4898</v>
      </c>
      <c r="K78" s="84">
        <v>58139</v>
      </c>
      <c r="L78">
        <v>1.033714</v>
      </c>
      <c r="M78">
        <v>1.033714</v>
      </c>
      <c r="N78" s="84">
        <v>1</v>
      </c>
      <c r="O78" s="84">
        <v>1</v>
      </c>
    </row>
    <row r="79" spans="1:15">
      <c r="A79" s="153">
        <v>2003</v>
      </c>
      <c r="B79" s="154">
        <v>56861</v>
      </c>
      <c r="C79" s="150">
        <f t="shared" si="6"/>
        <v>4.9676942957356474</v>
      </c>
      <c r="D79" s="153">
        <v>0</v>
      </c>
      <c r="E79" s="151">
        <v>4.9676999999999998</v>
      </c>
      <c r="F79" s="152">
        <f t="shared" si="7"/>
        <v>4.9676942957356474</v>
      </c>
      <c r="H79" s="148">
        <v>37742</v>
      </c>
      <c r="I79" s="84">
        <v>56861</v>
      </c>
      <c r="J79" s="84">
        <v>4738</v>
      </c>
      <c r="K79" s="84">
        <v>55964</v>
      </c>
      <c r="L79">
        <v>1.049677</v>
      </c>
      <c r="M79">
        <v>1.049677</v>
      </c>
      <c r="N79" s="84">
        <v>1</v>
      </c>
      <c r="O79" s="84">
        <v>1</v>
      </c>
    </row>
    <row r="80" spans="1:15">
      <c r="A80" s="153">
        <v>2002</v>
      </c>
      <c r="B80" s="154">
        <v>54170</v>
      </c>
      <c r="C80" s="150">
        <f t="shared" si="6"/>
        <v>5.4711838006230531</v>
      </c>
      <c r="D80" s="153">
        <v>0</v>
      </c>
      <c r="E80" s="151">
        <v>5.4711999999999996</v>
      </c>
      <c r="F80" s="152">
        <f t="shared" si="7"/>
        <v>5.4711838006230531</v>
      </c>
      <c r="H80" s="148">
        <v>37377</v>
      </c>
      <c r="I80" s="84">
        <v>54170</v>
      </c>
      <c r="J80" s="84">
        <v>4514</v>
      </c>
      <c r="K80" s="84">
        <v>53233</v>
      </c>
      <c r="L80">
        <v>1.0547120000000001</v>
      </c>
      <c r="M80">
        <v>1.0547120000000001</v>
      </c>
      <c r="N80" s="84">
        <v>1</v>
      </c>
      <c r="O80" s="84">
        <v>1</v>
      </c>
    </row>
    <row r="81" spans="1:16">
      <c r="A81" s="153">
        <v>2001</v>
      </c>
      <c r="B81" s="154">
        <v>51360</v>
      </c>
      <c r="C81" s="150">
        <f t="shared" si="6"/>
        <v>4.6241597066612341</v>
      </c>
      <c r="D81" s="153">
        <v>0</v>
      </c>
      <c r="E81" s="151">
        <v>4.6242000000000001</v>
      </c>
      <c r="F81" s="152">
        <f t="shared" si="7"/>
        <v>4.6241597066612341</v>
      </c>
      <c r="H81" s="148">
        <v>37012</v>
      </c>
      <c r="I81" s="84">
        <v>51360</v>
      </c>
      <c r="J81" s="84">
        <v>4280</v>
      </c>
      <c r="K81" s="84">
        <v>50603</v>
      </c>
      <c r="L81">
        <v>1.0462419999999999</v>
      </c>
      <c r="M81">
        <v>1.0462419999999999</v>
      </c>
      <c r="N81" s="84">
        <v>1</v>
      </c>
      <c r="O81" s="84">
        <v>1</v>
      </c>
    </row>
    <row r="82" spans="1:16">
      <c r="A82" s="153">
        <v>2000</v>
      </c>
      <c r="B82" s="154">
        <v>49090</v>
      </c>
      <c r="C82" s="150">
        <f t="shared" si="6"/>
        <v>4.5580404685835996</v>
      </c>
      <c r="D82" s="153">
        <v>0</v>
      </c>
      <c r="E82" s="151">
        <v>4.5579999999999998</v>
      </c>
      <c r="F82" s="152">
        <f t="shared" si="7"/>
        <v>4.5580404685835996</v>
      </c>
      <c r="H82" s="148">
        <v>36647</v>
      </c>
      <c r="I82" s="84">
        <v>49090</v>
      </c>
      <c r="J82" s="84">
        <v>4091</v>
      </c>
      <c r="K82" s="84">
        <v>48377</v>
      </c>
      <c r="L82">
        <v>1.04558</v>
      </c>
      <c r="M82">
        <v>1.04558</v>
      </c>
      <c r="N82" s="84">
        <v>1</v>
      </c>
      <c r="O82" s="84">
        <v>1</v>
      </c>
    </row>
    <row r="83" spans="1:16">
      <c r="A83" s="153">
        <v>1999</v>
      </c>
      <c r="B83" s="154">
        <v>46950</v>
      </c>
      <c r="C83" s="150">
        <f t="shared" si="6"/>
        <v>3.4824774079788408</v>
      </c>
      <c r="D83" s="153">
        <v>0</v>
      </c>
      <c r="E83" s="151">
        <v>3.4824999999999999</v>
      </c>
      <c r="F83" s="152">
        <f t="shared" si="7"/>
        <v>3.4824774079788408</v>
      </c>
      <c r="H83" s="148">
        <v>36281</v>
      </c>
      <c r="I83" s="84">
        <v>46950</v>
      </c>
      <c r="J83" s="84">
        <v>3913</v>
      </c>
      <c r="K83" s="84">
        <v>46423</v>
      </c>
      <c r="L83">
        <v>1.0348250000000001</v>
      </c>
      <c r="M83">
        <v>1.0348250000000001</v>
      </c>
      <c r="N83" s="84">
        <v>1</v>
      </c>
      <c r="O83" s="84">
        <v>1</v>
      </c>
    </row>
    <row r="84" spans="1:16">
      <c r="A84" s="153">
        <v>1998</v>
      </c>
      <c r="B84" s="154">
        <v>45370</v>
      </c>
      <c r="C84" s="150">
        <f t="shared" si="6"/>
        <v>6.7529411764705882</v>
      </c>
      <c r="D84" s="153">
        <v>0</v>
      </c>
      <c r="E84" s="151">
        <v>6.7529000000000003</v>
      </c>
      <c r="F84" s="152">
        <f t="shared" si="7"/>
        <v>6.7529411764705882</v>
      </c>
      <c r="H84" s="148">
        <v>35916</v>
      </c>
      <c r="I84" s="84">
        <v>45370</v>
      </c>
      <c r="J84" s="84">
        <v>3781</v>
      </c>
      <c r="K84" s="84">
        <v>44413</v>
      </c>
      <c r="L84">
        <v>1.067529</v>
      </c>
      <c r="M84">
        <v>1.067529</v>
      </c>
      <c r="N84" s="84">
        <v>1</v>
      </c>
      <c r="O84" s="84">
        <v>1</v>
      </c>
    </row>
    <row r="85" spans="1:16">
      <c r="A85" s="153">
        <v>1997</v>
      </c>
      <c r="B85" s="154">
        <v>42500</v>
      </c>
      <c r="C85" s="150">
        <f t="shared" si="6"/>
        <v>3.6585365853658538</v>
      </c>
      <c r="D85" s="153">
        <v>0</v>
      </c>
      <c r="E85" s="151">
        <v>3.6585000000000001</v>
      </c>
      <c r="F85" s="152">
        <f t="shared" si="7"/>
        <v>3.6585365853658538</v>
      </c>
      <c r="H85" s="148">
        <v>35551</v>
      </c>
      <c r="I85" s="84">
        <v>42500</v>
      </c>
      <c r="J85" s="84">
        <v>3542</v>
      </c>
      <c r="K85" s="84">
        <v>42000</v>
      </c>
      <c r="L85">
        <v>1.0365850000000001</v>
      </c>
      <c r="M85">
        <v>1.0365850000000001</v>
      </c>
      <c r="N85" s="84">
        <v>1</v>
      </c>
      <c r="O85" s="84">
        <v>1</v>
      </c>
    </row>
    <row r="86" spans="1:16">
      <c r="A86" s="153">
        <v>1996</v>
      </c>
      <c r="B86" s="154">
        <v>41000</v>
      </c>
      <c r="C86" s="150">
        <f t="shared" si="6"/>
        <v>4.5118531735916392</v>
      </c>
      <c r="D86" s="153">
        <v>0</v>
      </c>
      <c r="E86" s="151">
        <v>4.5118999999999998</v>
      </c>
      <c r="F86" s="152">
        <f t="shared" si="7"/>
        <v>4.5118531735916392</v>
      </c>
      <c r="H86" s="148">
        <v>35186</v>
      </c>
      <c r="I86" s="84">
        <v>41000</v>
      </c>
      <c r="J86" s="84">
        <v>3417</v>
      </c>
      <c r="K86" s="84">
        <v>40410</v>
      </c>
      <c r="L86">
        <v>1.0451189999999999</v>
      </c>
      <c r="M86">
        <v>1.0451189999999999</v>
      </c>
      <c r="N86" s="84">
        <v>1</v>
      </c>
      <c r="O86" s="84">
        <v>1</v>
      </c>
    </row>
    <row r="87" spans="1:16">
      <c r="A87" s="153">
        <v>1995</v>
      </c>
      <c r="B87" s="154">
        <v>39230</v>
      </c>
      <c r="C87" s="150">
        <f t="shared" si="6"/>
        <v>3.0199579831932772</v>
      </c>
      <c r="D87" s="153">
        <v>0</v>
      </c>
      <c r="E87" s="151">
        <v>3.02</v>
      </c>
      <c r="F87" s="152">
        <f t="shared" si="7"/>
        <v>3.0199579831932772</v>
      </c>
      <c r="H87" s="148">
        <v>34820</v>
      </c>
      <c r="I87" s="84">
        <v>39230</v>
      </c>
      <c r="J87" s="84">
        <v>3269</v>
      </c>
      <c r="K87" s="84">
        <v>38847</v>
      </c>
      <c r="L87">
        <v>1.0302</v>
      </c>
      <c r="M87">
        <v>1.0302</v>
      </c>
      <c r="N87" s="84">
        <v>1</v>
      </c>
      <c r="O87" s="84">
        <v>1</v>
      </c>
    </row>
    <row r="88" spans="1:16">
      <c r="A88" s="153">
        <v>1994</v>
      </c>
      <c r="B88" s="154">
        <v>38080</v>
      </c>
      <c r="C88" s="150">
        <f t="shared" si="6"/>
        <v>2.0911528150134049</v>
      </c>
      <c r="D88" s="153">
        <v>0</v>
      </c>
      <c r="E88" s="151">
        <v>2.0912000000000002</v>
      </c>
      <c r="F88" s="152">
        <f t="shared" si="7"/>
        <v>2.0911528150134049</v>
      </c>
      <c r="H88" s="148">
        <v>34455</v>
      </c>
      <c r="I88" s="84">
        <v>38080</v>
      </c>
      <c r="J88" s="84">
        <v>3173</v>
      </c>
      <c r="K88" s="84">
        <v>37820</v>
      </c>
      <c r="L88">
        <v>1.020912</v>
      </c>
      <c r="M88">
        <v>1.020912</v>
      </c>
      <c r="N88" s="84">
        <v>1</v>
      </c>
      <c r="O88" s="84">
        <v>1</v>
      </c>
    </row>
    <row r="89" spans="1:16">
      <c r="A89" s="153">
        <v>1993</v>
      </c>
      <c r="B89" s="154">
        <v>37300</v>
      </c>
      <c r="C89" s="150">
        <f t="shared" si="6"/>
        <v>2.1917808219178081</v>
      </c>
      <c r="D89" s="153">
        <v>0</v>
      </c>
      <c r="E89" s="151">
        <v>2.1918000000000002</v>
      </c>
      <c r="F89" s="152">
        <f t="shared" si="7"/>
        <v>2.1917808219178081</v>
      </c>
      <c r="H89" s="148">
        <v>34090</v>
      </c>
      <c r="I89" s="84">
        <v>37300</v>
      </c>
      <c r="J89" s="84">
        <v>3108</v>
      </c>
      <c r="K89" s="84">
        <v>37033</v>
      </c>
      <c r="L89">
        <v>1.0219180000000001</v>
      </c>
      <c r="M89">
        <v>1.0219180000000001</v>
      </c>
      <c r="N89" s="84">
        <v>1</v>
      </c>
      <c r="O89" s="84">
        <v>1</v>
      </c>
    </row>
    <row r="90" spans="1:16">
      <c r="A90" s="153">
        <v>1992</v>
      </c>
      <c r="B90" s="154">
        <v>36500</v>
      </c>
      <c r="C90" s="150">
        <f t="shared" si="6"/>
        <v>2.816901408450704</v>
      </c>
      <c r="D90" s="153">
        <v>0</v>
      </c>
      <c r="E90" s="151">
        <v>2.8169</v>
      </c>
      <c r="F90" s="152">
        <f t="shared" si="7"/>
        <v>2.816901408450704</v>
      </c>
      <c r="H90" s="148">
        <v>33725</v>
      </c>
      <c r="I90" s="84">
        <v>36500</v>
      </c>
      <c r="J90" s="84">
        <v>3042</v>
      </c>
      <c r="K90" s="84">
        <v>36167</v>
      </c>
      <c r="L90">
        <v>1.0281690000000001</v>
      </c>
      <c r="M90">
        <v>1.0281690000000001</v>
      </c>
      <c r="N90" s="84">
        <v>1</v>
      </c>
      <c r="O90" s="84">
        <v>1</v>
      </c>
    </row>
    <row r="91" spans="1:16">
      <c r="A91" s="153">
        <v>1991</v>
      </c>
      <c r="B91" s="154">
        <v>35500</v>
      </c>
      <c r="C91" s="150">
        <f t="shared" si="6"/>
        <v>4.1055718475073313</v>
      </c>
      <c r="D91" s="153">
        <v>0</v>
      </c>
      <c r="E91" s="151">
        <v>4.1055999999999999</v>
      </c>
      <c r="F91" s="152">
        <f t="shared" si="7"/>
        <v>4.1055718475073313</v>
      </c>
      <c r="H91" s="148">
        <v>33359</v>
      </c>
      <c r="I91" s="84">
        <v>35500</v>
      </c>
      <c r="J91" s="84">
        <v>2958</v>
      </c>
      <c r="K91" s="84">
        <v>35033</v>
      </c>
      <c r="L91">
        <v>1.041056</v>
      </c>
      <c r="M91">
        <v>1.041056</v>
      </c>
      <c r="N91" s="84">
        <v>1</v>
      </c>
      <c r="O91" s="84">
        <v>1</v>
      </c>
      <c r="P91">
        <f>(I92/12*4)+(I91/12*8)</f>
        <v>35033.333333333336</v>
      </c>
    </row>
    <row r="92" spans="1:16">
      <c r="A92" s="153">
        <v>1990</v>
      </c>
      <c r="B92" s="154">
        <v>34100</v>
      </c>
      <c r="C92" s="150">
        <f t="shared" si="6"/>
        <v>0.29411764705882354</v>
      </c>
      <c r="D92" s="153">
        <v>0</v>
      </c>
      <c r="E92" s="151">
        <v>0.29409999999999997</v>
      </c>
      <c r="F92" s="152">
        <f t="shared" si="7"/>
        <v>0.29411764705882354</v>
      </c>
      <c r="H92" s="148">
        <v>33208</v>
      </c>
      <c r="I92" s="84">
        <v>34100</v>
      </c>
      <c r="J92" s="84">
        <v>2842</v>
      </c>
      <c r="K92" s="84">
        <v>33575</v>
      </c>
      <c r="L92">
        <v>1.0029410000000001</v>
      </c>
      <c r="N92" s="84"/>
      <c r="O92" s="84">
        <v>1</v>
      </c>
      <c r="P92">
        <f>(I94/12*4)+(I93/12*7)+(I92/12*1)</f>
        <v>33575</v>
      </c>
    </row>
    <row r="93" spans="1:16">
      <c r="A93" s="153">
        <v>1990</v>
      </c>
      <c r="B93" s="154">
        <v>34000</v>
      </c>
      <c r="C93" s="150">
        <f t="shared" si="6"/>
        <v>3.9755351681957185</v>
      </c>
      <c r="D93" s="153">
        <v>0</v>
      </c>
      <c r="E93" s="151">
        <v>3.9754999999999998</v>
      </c>
      <c r="F93" s="152">
        <f t="shared" si="7"/>
        <v>3.9755351681957185</v>
      </c>
      <c r="H93" s="148">
        <v>32994</v>
      </c>
      <c r="I93" s="84">
        <v>34000</v>
      </c>
      <c r="J93" s="84">
        <v>2833</v>
      </c>
      <c r="K93" s="84"/>
      <c r="L93">
        <v>1.039755</v>
      </c>
      <c r="M93">
        <v>1.039755</v>
      </c>
      <c r="N93" s="84">
        <v>1</v>
      </c>
      <c r="O93" s="84">
        <v>1</v>
      </c>
    </row>
    <row r="94" spans="1:16">
      <c r="A94" s="153">
        <v>1989</v>
      </c>
      <c r="B94" s="154">
        <v>32700</v>
      </c>
      <c r="C94" s="150">
        <f t="shared" si="6"/>
        <v>5.4838709677419351</v>
      </c>
      <c r="D94" s="153">
        <v>0</v>
      </c>
      <c r="E94" s="151">
        <v>5.4839000000000002</v>
      </c>
      <c r="F94" s="152">
        <f t="shared" si="7"/>
        <v>5.4838709677419351</v>
      </c>
      <c r="H94" s="148">
        <v>32599</v>
      </c>
      <c r="I94" s="84">
        <v>32700</v>
      </c>
      <c r="J94" s="84">
        <v>2725</v>
      </c>
      <c r="K94" s="84">
        <v>32275</v>
      </c>
      <c r="L94">
        <v>1.0548390000000001</v>
      </c>
      <c r="M94">
        <v>1.0548390000000001</v>
      </c>
      <c r="N94" s="84">
        <v>1</v>
      </c>
      <c r="O94" s="84">
        <v>1</v>
      </c>
    </row>
    <row r="95" spans="1:16">
      <c r="A95" s="153">
        <v>1988</v>
      </c>
      <c r="B95" s="154">
        <v>31000</v>
      </c>
      <c r="C95" s="150">
        <f t="shared" si="6"/>
        <v>1.9736842105263157</v>
      </c>
      <c r="D95" s="153">
        <v>0</v>
      </c>
      <c r="E95" s="151">
        <v>1.9737</v>
      </c>
      <c r="F95" s="152">
        <f t="shared" si="7"/>
        <v>1.9736842105263157</v>
      </c>
      <c r="H95" s="148">
        <v>32234</v>
      </c>
      <c r="I95" s="84">
        <v>31000</v>
      </c>
      <c r="J95" s="84">
        <v>2583</v>
      </c>
      <c r="K95" s="84">
        <v>30850</v>
      </c>
      <c r="L95">
        <v>1.0197369999999999</v>
      </c>
      <c r="M95">
        <v>1.0197369999999999</v>
      </c>
      <c r="N95" s="84">
        <v>1</v>
      </c>
      <c r="O95" s="84">
        <v>1</v>
      </c>
      <c r="P95">
        <f>(I96/12*3)+(I95/12*9)</f>
        <v>30850</v>
      </c>
    </row>
    <row r="96" spans="1:16">
      <c r="A96" s="153">
        <v>1988</v>
      </c>
      <c r="B96" s="154">
        <v>30400</v>
      </c>
      <c r="C96" s="150">
        <f t="shared" si="6"/>
        <v>1.6722408026755853</v>
      </c>
      <c r="D96" s="153">
        <v>0</v>
      </c>
      <c r="E96" s="151">
        <v>1.6721999999999999</v>
      </c>
      <c r="F96" s="152">
        <f t="shared" si="7"/>
        <v>1.6722408026755853</v>
      </c>
      <c r="H96" s="148">
        <v>32143</v>
      </c>
      <c r="I96" s="84">
        <v>30400</v>
      </c>
      <c r="J96" s="84">
        <v>2533</v>
      </c>
      <c r="K96" s="84"/>
      <c r="L96">
        <v>1.0167219999999999</v>
      </c>
      <c r="N96" s="84"/>
      <c r="O96" s="84">
        <v>1</v>
      </c>
    </row>
    <row r="97" spans="1:16">
      <c r="A97" s="153">
        <v>1987</v>
      </c>
      <c r="B97" s="154">
        <v>29900</v>
      </c>
      <c r="C97" s="150">
        <f t="shared" si="6"/>
        <v>6.7857142857142856</v>
      </c>
      <c r="D97" s="153">
        <v>0</v>
      </c>
      <c r="E97" s="151">
        <v>6.7857000000000003</v>
      </c>
      <c r="F97" s="152">
        <f t="shared" si="7"/>
        <v>6.7857142857142856</v>
      </c>
      <c r="H97" s="148">
        <v>31898</v>
      </c>
      <c r="I97" s="84">
        <v>29900</v>
      </c>
      <c r="J97" s="84">
        <v>2492</v>
      </c>
      <c r="K97" s="84">
        <v>29267</v>
      </c>
      <c r="L97">
        <v>1.0678570000000001</v>
      </c>
      <c r="M97">
        <v>1.0678570000000001</v>
      </c>
      <c r="N97" s="84">
        <v>1</v>
      </c>
      <c r="O97" s="84">
        <v>1</v>
      </c>
    </row>
    <row r="98" spans="1:16">
      <c r="A98" s="153">
        <v>1986</v>
      </c>
      <c r="B98" s="154">
        <v>28000</v>
      </c>
      <c r="C98" s="150">
        <f t="shared" si="6"/>
        <v>6.4638783269961975</v>
      </c>
      <c r="D98" s="153">
        <v>0</v>
      </c>
      <c r="E98" s="151">
        <v>6.4638999999999998</v>
      </c>
      <c r="F98" s="152">
        <f t="shared" si="7"/>
        <v>6.4638783269961975</v>
      </c>
      <c r="H98" s="148">
        <v>31533</v>
      </c>
      <c r="I98" s="84">
        <v>28000</v>
      </c>
      <c r="J98" s="84">
        <v>2333</v>
      </c>
      <c r="K98" s="84">
        <v>27433</v>
      </c>
      <c r="L98">
        <v>1.0646389999999999</v>
      </c>
      <c r="M98">
        <v>1.0646389999999999</v>
      </c>
      <c r="N98" s="84">
        <v>1</v>
      </c>
      <c r="O98" s="84">
        <v>1</v>
      </c>
      <c r="P98">
        <f>(I99/12*4)+(I98/12*8)</f>
        <v>27433.333333333336</v>
      </c>
    </row>
    <row r="99" spans="1:16">
      <c r="A99" s="153">
        <v>1986</v>
      </c>
      <c r="B99" s="154">
        <v>26300</v>
      </c>
      <c r="C99" s="150">
        <f t="shared" si="6"/>
        <v>1.5444015444015444</v>
      </c>
      <c r="D99" s="153">
        <v>0</v>
      </c>
      <c r="E99" s="151">
        <v>1.5444</v>
      </c>
      <c r="F99" s="152">
        <f t="shared" si="7"/>
        <v>1.5444015444015444</v>
      </c>
      <c r="H99" s="148">
        <v>31413</v>
      </c>
      <c r="I99" s="84">
        <v>26300</v>
      </c>
      <c r="J99" s="84">
        <v>2192</v>
      </c>
      <c r="K99" s="84"/>
      <c r="L99">
        <v>1.015444</v>
      </c>
      <c r="N99" s="84"/>
      <c r="O99" s="84">
        <v>1</v>
      </c>
    </row>
    <row r="100" spans="1:16">
      <c r="A100" s="153">
        <v>1985</v>
      </c>
      <c r="B100" s="154">
        <v>25900</v>
      </c>
      <c r="C100" s="150">
        <f t="shared" si="6"/>
        <v>7.0247933884297522</v>
      </c>
      <c r="D100" s="153">
        <v>0</v>
      </c>
      <c r="E100" s="151">
        <v>7.0247999999999999</v>
      </c>
      <c r="F100" s="152">
        <f t="shared" si="7"/>
        <v>7.0247933884297522</v>
      </c>
      <c r="H100" s="148">
        <v>31168</v>
      </c>
      <c r="I100" s="84">
        <v>25900</v>
      </c>
      <c r="J100" s="84">
        <v>2158</v>
      </c>
      <c r="K100" s="84">
        <v>25333</v>
      </c>
      <c r="L100">
        <v>1.0702480000000001</v>
      </c>
      <c r="M100">
        <v>1.0702480000000001</v>
      </c>
      <c r="N100" s="84">
        <v>1</v>
      </c>
      <c r="O100" s="84">
        <v>1</v>
      </c>
    </row>
    <row r="101" spans="1:16">
      <c r="A101" s="153">
        <v>1984</v>
      </c>
      <c r="B101" s="154">
        <v>24200</v>
      </c>
      <c r="C101" s="150">
        <f t="shared" si="6"/>
        <v>7.0796460176991154</v>
      </c>
      <c r="D101" s="153">
        <v>0</v>
      </c>
      <c r="E101" s="151">
        <v>7.0796000000000001</v>
      </c>
      <c r="F101" s="152">
        <f t="shared" si="7"/>
        <v>7.0796460176991154</v>
      </c>
      <c r="H101" s="148">
        <v>30803</v>
      </c>
      <c r="I101" s="84">
        <v>24200</v>
      </c>
      <c r="J101" s="84">
        <v>2017</v>
      </c>
      <c r="K101" s="84">
        <v>23667</v>
      </c>
      <c r="L101">
        <v>1.0707960000000001</v>
      </c>
      <c r="M101">
        <v>1.0707960000000001</v>
      </c>
      <c r="N101" s="84">
        <v>1</v>
      </c>
      <c r="O101" s="84">
        <v>1</v>
      </c>
    </row>
    <row r="102" spans="1:16">
      <c r="A102" s="153">
        <v>1983</v>
      </c>
      <c r="B102" s="154">
        <v>22600</v>
      </c>
      <c r="C102" s="150">
        <f t="shared" si="6"/>
        <v>3.669724770642202</v>
      </c>
      <c r="D102" s="153">
        <v>0</v>
      </c>
      <c r="E102" s="151">
        <v>3.6697000000000002</v>
      </c>
      <c r="F102" s="152">
        <f t="shared" si="7"/>
        <v>3.669724770642202</v>
      </c>
      <c r="H102" s="148">
        <v>30437</v>
      </c>
      <c r="I102" s="84">
        <v>22600</v>
      </c>
      <c r="J102" s="84">
        <v>1883</v>
      </c>
      <c r="K102" s="84">
        <v>22333</v>
      </c>
      <c r="L102">
        <v>1.036697</v>
      </c>
      <c r="M102">
        <v>1.036697</v>
      </c>
      <c r="N102" s="84">
        <v>1</v>
      </c>
      <c r="O102" s="84">
        <v>1</v>
      </c>
      <c r="P102">
        <f>(I103/12*4)+(I102/12*8)</f>
        <v>22333.333333333332</v>
      </c>
    </row>
    <row r="103" spans="1:16">
      <c r="A103" s="153">
        <v>1983</v>
      </c>
      <c r="B103" s="154">
        <v>21800</v>
      </c>
      <c r="C103" s="150">
        <f t="shared" si="6"/>
        <v>2.8301886792452828</v>
      </c>
      <c r="D103" s="153">
        <v>0</v>
      </c>
      <c r="E103" s="151">
        <v>2.8302</v>
      </c>
      <c r="F103" s="152">
        <f t="shared" si="7"/>
        <v>2.8301886792452828</v>
      </c>
      <c r="H103" s="148">
        <v>30317</v>
      </c>
      <c r="I103" s="84">
        <v>21800</v>
      </c>
      <c r="J103" s="84">
        <v>1817</v>
      </c>
      <c r="K103" s="84"/>
      <c r="L103">
        <v>1.028302</v>
      </c>
      <c r="N103" s="84"/>
      <c r="O103" s="84">
        <v>1</v>
      </c>
    </row>
    <row r="104" spans="1:16">
      <c r="A104" s="153">
        <v>1982</v>
      </c>
      <c r="B104" s="154">
        <v>21200</v>
      </c>
      <c r="C104" s="150">
        <f t="shared" si="6"/>
        <v>8.1632653061224492</v>
      </c>
      <c r="D104" s="153">
        <v>0</v>
      </c>
      <c r="E104" s="151">
        <v>8.1632999999999996</v>
      </c>
      <c r="F104" s="152">
        <f t="shared" si="7"/>
        <v>8.1632653061224492</v>
      </c>
      <c r="H104" s="148">
        <v>30072</v>
      </c>
      <c r="I104" s="84">
        <v>21200</v>
      </c>
      <c r="J104" s="84">
        <v>1767</v>
      </c>
      <c r="K104" s="84">
        <v>20667</v>
      </c>
      <c r="L104">
        <v>1.0816330000000001</v>
      </c>
      <c r="M104">
        <v>1.0816330000000001</v>
      </c>
      <c r="N104" s="84">
        <v>1</v>
      </c>
      <c r="O104" s="84">
        <v>1</v>
      </c>
    </row>
    <row r="105" spans="1:16">
      <c r="A105" s="153">
        <v>1981</v>
      </c>
      <c r="B105" s="154">
        <v>19600</v>
      </c>
      <c r="C105" s="150">
        <f t="shared" si="6"/>
        <v>2.6178010471204187</v>
      </c>
      <c r="D105" s="153">
        <v>0</v>
      </c>
      <c r="E105" s="151">
        <v>2.6177999999999999</v>
      </c>
      <c r="F105" s="152">
        <f t="shared" si="7"/>
        <v>2.6178010471204187</v>
      </c>
      <c r="H105" s="148">
        <v>29860</v>
      </c>
      <c r="I105" s="84">
        <v>19600</v>
      </c>
      <c r="J105" s="84">
        <v>1633</v>
      </c>
      <c r="K105" s="84">
        <v>18658</v>
      </c>
      <c r="L105">
        <v>1.026178</v>
      </c>
      <c r="N105" s="84"/>
      <c r="O105" s="84">
        <v>1</v>
      </c>
      <c r="P105">
        <f>(I107/12*4)+(I106/12*5)+(I105/12*3)</f>
        <v>18658.333333333336</v>
      </c>
    </row>
    <row r="106" spans="1:16">
      <c r="A106" s="153">
        <v>1981</v>
      </c>
      <c r="B106" s="154">
        <v>19100</v>
      </c>
      <c r="C106" s="150">
        <f t="shared" si="6"/>
        <v>9.7701149425287355</v>
      </c>
      <c r="D106" s="153">
        <v>0</v>
      </c>
      <c r="E106" s="151">
        <v>9.7700999999999993</v>
      </c>
      <c r="F106" s="152">
        <f t="shared" si="7"/>
        <v>9.7701149425287355</v>
      </c>
      <c r="H106" s="148">
        <v>29707</v>
      </c>
      <c r="I106" s="84">
        <v>19100</v>
      </c>
      <c r="J106" s="84">
        <v>1592</v>
      </c>
      <c r="K106" s="84"/>
      <c r="L106">
        <v>1.097701</v>
      </c>
      <c r="M106">
        <v>1.097701</v>
      </c>
      <c r="N106" s="84">
        <v>1</v>
      </c>
      <c r="O106" s="84">
        <v>1</v>
      </c>
    </row>
    <row r="107" spans="1:16">
      <c r="A107" s="153">
        <v>1981</v>
      </c>
      <c r="B107" s="154">
        <v>17400</v>
      </c>
      <c r="C107" s="150">
        <f t="shared" si="6"/>
        <v>2.9585798816568047</v>
      </c>
      <c r="D107" s="153">
        <v>0</v>
      </c>
      <c r="E107" s="151">
        <v>2.9586000000000001</v>
      </c>
      <c r="F107" s="152">
        <f t="shared" si="7"/>
        <v>2.9585798816568047</v>
      </c>
      <c r="H107" s="148">
        <v>29587</v>
      </c>
      <c r="I107" s="84">
        <v>17400</v>
      </c>
      <c r="J107" s="84">
        <v>1450</v>
      </c>
      <c r="K107" s="84"/>
      <c r="L107">
        <v>1.0295859999999999</v>
      </c>
      <c r="N107" s="84"/>
      <c r="O107" s="84">
        <v>1</v>
      </c>
    </row>
    <row r="108" spans="1:16">
      <c r="A108" s="153">
        <v>1980</v>
      </c>
      <c r="B108" s="154">
        <v>16900</v>
      </c>
      <c r="C108" s="150">
        <f t="shared" si="6"/>
        <v>4.9689440993788816</v>
      </c>
      <c r="D108" s="153">
        <v>0</v>
      </c>
      <c r="E108" s="151">
        <v>4.9688999999999997</v>
      </c>
      <c r="F108" s="152">
        <f t="shared" si="7"/>
        <v>4.9689440993788816</v>
      </c>
      <c r="H108" s="148">
        <v>29342</v>
      </c>
      <c r="I108" s="84">
        <v>16900</v>
      </c>
      <c r="J108" s="84">
        <v>1408</v>
      </c>
      <c r="K108" s="84">
        <v>16633</v>
      </c>
      <c r="L108">
        <v>1.0496890000000001</v>
      </c>
      <c r="M108">
        <v>1.0496890000000001</v>
      </c>
      <c r="N108" s="84">
        <v>1</v>
      </c>
      <c r="O108" s="84">
        <v>1</v>
      </c>
      <c r="P108">
        <f>(I109/12*4)+(I108/12*8)</f>
        <v>16633.333333333332</v>
      </c>
    </row>
    <row r="109" spans="1:16">
      <c r="A109" s="153">
        <v>1980</v>
      </c>
      <c r="B109" s="154">
        <v>16100</v>
      </c>
      <c r="C109" s="150">
        <f t="shared" si="6"/>
        <v>5.9210526315789478</v>
      </c>
      <c r="D109" s="153">
        <v>0</v>
      </c>
      <c r="E109" s="151">
        <v>5.9211</v>
      </c>
      <c r="F109" s="152">
        <f t="shared" si="7"/>
        <v>5.9210526315789478</v>
      </c>
      <c r="H109" s="148">
        <v>29221</v>
      </c>
      <c r="I109" s="84">
        <v>16100</v>
      </c>
      <c r="J109" s="84">
        <v>1342</v>
      </c>
      <c r="K109" s="84"/>
      <c r="L109">
        <v>1.0592109999999999</v>
      </c>
      <c r="M109">
        <v>1.0592109999999999</v>
      </c>
      <c r="N109" s="84">
        <v>1</v>
      </c>
      <c r="O109" s="84">
        <v>1</v>
      </c>
    </row>
    <row r="110" spans="1:16">
      <c r="A110" s="153">
        <v>1979</v>
      </c>
      <c r="B110" s="154">
        <v>15200</v>
      </c>
      <c r="C110" s="150">
        <f t="shared" si="6"/>
        <v>3.4013605442176869</v>
      </c>
      <c r="D110" s="153">
        <v>0</v>
      </c>
      <c r="E110" s="151">
        <v>3.4014000000000002</v>
      </c>
      <c r="F110" s="152">
        <f t="shared" si="7"/>
        <v>3.4013605442176869</v>
      </c>
      <c r="H110" s="148">
        <v>28856</v>
      </c>
      <c r="I110" s="84">
        <v>15200</v>
      </c>
      <c r="J110" s="84">
        <v>1267</v>
      </c>
      <c r="K110" s="84">
        <v>15200</v>
      </c>
      <c r="L110">
        <v>1.034014</v>
      </c>
      <c r="M110">
        <v>1.034014</v>
      </c>
      <c r="N110" s="84">
        <v>1</v>
      </c>
      <c r="O110" s="84">
        <v>1</v>
      </c>
    </row>
    <row r="111" spans="1:16">
      <c r="A111" s="153">
        <v>1978</v>
      </c>
      <c r="B111" s="154">
        <v>14700</v>
      </c>
      <c r="C111" s="150">
        <f t="shared" si="6"/>
        <v>2.0833333333333335</v>
      </c>
      <c r="D111" s="153">
        <v>0</v>
      </c>
      <c r="E111" s="151">
        <v>2.0832999999999999</v>
      </c>
      <c r="F111" s="152">
        <f t="shared" si="7"/>
        <v>2.0833333333333335</v>
      </c>
      <c r="H111" s="148">
        <v>28672</v>
      </c>
      <c r="I111" s="84">
        <v>14700</v>
      </c>
      <c r="J111" s="84">
        <v>1225</v>
      </c>
      <c r="K111" s="84">
        <v>14550</v>
      </c>
      <c r="L111">
        <v>1.0208330000000001</v>
      </c>
      <c r="M111">
        <v>1.0208330000000001</v>
      </c>
      <c r="N111" s="84">
        <v>1</v>
      </c>
      <c r="O111" s="84">
        <v>1</v>
      </c>
    </row>
    <row r="112" spans="1:16">
      <c r="A112" s="153">
        <v>1977</v>
      </c>
      <c r="B112" s="154">
        <v>14400</v>
      </c>
      <c r="C112" s="150">
        <f t="shared" si="6"/>
        <v>7.4626865671641793</v>
      </c>
      <c r="D112" s="153">
        <v>0</v>
      </c>
      <c r="E112" s="151">
        <v>7.4626999999999999</v>
      </c>
      <c r="F112" s="152">
        <f t="shared" si="7"/>
        <v>7.4626865671641793</v>
      </c>
      <c r="H112" s="148">
        <v>28460</v>
      </c>
      <c r="I112" s="84">
        <v>14400</v>
      </c>
      <c r="J112" s="84">
        <v>1200</v>
      </c>
      <c r="K112" s="84">
        <v>13383</v>
      </c>
      <c r="L112">
        <v>1.074627</v>
      </c>
      <c r="N112" s="84"/>
      <c r="O112" s="84">
        <v>1</v>
      </c>
      <c r="P112">
        <f>(I114/12*4)+(I113/12*7)+(I112/12*1)</f>
        <v>13383.333333333334</v>
      </c>
    </row>
    <row r="113" spans="1:16">
      <c r="A113" s="153">
        <v>1977</v>
      </c>
      <c r="B113" s="154">
        <v>13400</v>
      </c>
      <c r="C113" s="150">
        <f t="shared" si="6"/>
        <v>2.2900763358778624</v>
      </c>
      <c r="D113" s="153">
        <v>0</v>
      </c>
      <c r="E113" s="151">
        <v>2.2900999999999998</v>
      </c>
      <c r="F113" s="152">
        <f t="shared" si="7"/>
        <v>2.2900763358778624</v>
      </c>
      <c r="H113" s="148">
        <v>28246</v>
      </c>
      <c r="I113" s="84">
        <v>13400</v>
      </c>
      <c r="J113" s="84">
        <v>1117</v>
      </c>
      <c r="K113" s="84"/>
      <c r="L113">
        <v>1.0229010000000001</v>
      </c>
      <c r="M113">
        <v>1.0229010000000001</v>
      </c>
      <c r="N113" s="84">
        <v>1</v>
      </c>
      <c r="O113" s="84">
        <v>1</v>
      </c>
    </row>
    <row r="114" spans="1:16">
      <c r="A114" s="153">
        <v>1977</v>
      </c>
      <c r="B114" s="154">
        <v>13100</v>
      </c>
      <c r="C114" s="150">
        <f t="shared" si="6"/>
        <v>8.2644628099173545</v>
      </c>
      <c r="D114" s="153">
        <v>0</v>
      </c>
      <c r="E114" s="151">
        <v>8.2645</v>
      </c>
      <c r="F114" s="152">
        <f t="shared" si="7"/>
        <v>8.2644628099173545</v>
      </c>
      <c r="H114" s="148">
        <v>28126</v>
      </c>
      <c r="I114" s="84">
        <v>13100</v>
      </c>
      <c r="J114" s="84">
        <v>1092</v>
      </c>
      <c r="K114" s="84"/>
      <c r="L114">
        <v>1.0826450000000001</v>
      </c>
      <c r="N114" s="84"/>
      <c r="O114" s="84">
        <v>1</v>
      </c>
    </row>
    <row r="115" spans="1:16">
      <c r="A115" s="153">
        <v>1976</v>
      </c>
      <c r="B115" s="154">
        <v>12100</v>
      </c>
      <c r="C115" s="150">
        <f t="shared" si="6"/>
        <v>2.5423728813559321</v>
      </c>
      <c r="D115" s="153">
        <v>0</v>
      </c>
      <c r="E115" s="151">
        <v>2.5424000000000002</v>
      </c>
      <c r="F115" s="152">
        <f t="shared" si="7"/>
        <v>2.5423728813559321</v>
      </c>
      <c r="H115" s="148">
        <v>27881</v>
      </c>
      <c r="I115" s="84">
        <v>12100</v>
      </c>
      <c r="J115" s="84">
        <v>1008</v>
      </c>
      <c r="K115" s="84">
        <v>12000</v>
      </c>
      <c r="L115">
        <v>1.0254239999999999</v>
      </c>
      <c r="M115">
        <v>1.0254239999999999</v>
      </c>
      <c r="N115" s="84">
        <v>1</v>
      </c>
      <c r="O115" s="84">
        <v>1</v>
      </c>
      <c r="P115">
        <f>(I116/12*4)+(I115/12*8)</f>
        <v>12000</v>
      </c>
    </row>
    <row r="116" spans="1:16">
      <c r="A116" s="153">
        <v>1976</v>
      </c>
      <c r="B116" s="154">
        <v>11800</v>
      </c>
      <c r="C116" s="150">
        <f t="shared" si="6"/>
        <v>7.2727272727272725</v>
      </c>
      <c r="D116" s="153">
        <v>0</v>
      </c>
      <c r="E116" s="151">
        <v>7.2727000000000004</v>
      </c>
      <c r="F116" s="152">
        <f t="shared" si="7"/>
        <v>7.2727272727272725</v>
      </c>
      <c r="H116" s="148">
        <v>27760</v>
      </c>
      <c r="I116" s="84">
        <v>11800</v>
      </c>
      <c r="J116" s="84">
        <v>983</v>
      </c>
      <c r="K116" s="84"/>
      <c r="L116">
        <v>1.072727</v>
      </c>
      <c r="N116" s="84"/>
      <c r="O116" s="84">
        <v>1</v>
      </c>
    </row>
    <row r="117" spans="1:16">
      <c r="A117" s="153">
        <v>1975</v>
      </c>
      <c r="B117" s="154">
        <v>11000</v>
      </c>
      <c r="C117" s="150">
        <f t="shared" si="6"/>
        <v>5.7692307692307692</v>
      </c>
      <c r="D117" s="153">
        <v>0</v>
      </c>
      <c r="E117" s="151">
        <v>5.7691999999999997</v>
      </c>
      <c r="F117" s="152">
        <f t="shared" si="7"/>
        <v>5.7692307692307692</v>
      </c>
      <c r="H117" s="148">
        <v>27515</v>
      </c>
      <c r="I117" s="84">
        <v>11000</v>
      </c>
      <c r="J117" s="84">
        <v>917</v>
      </c>
      <c r="K117" s="84">
        <v>10800</v>
      </c>
      <c r="L117">
        <v>1.0576920000000001</v>
      </c>
      <c r="M117">
        <v>1.0576920000000001</v>
      </c>
      <c r="N117" s="84">
        <v>1</v>
      </c>
      <c r="O117" s="84">
        <v>1</v>
      </c>
      <c r="P117">
        <f>(I118/12*4)+(I117/12*8)</f>
        <v>10800</v>
      </c>
    </row>
    <row r="118" spans="1:16">
      <c r="A118" s="153">
        <v>1975</v>
      </c>
      <c r="B118" s="154">
        <v>10400</v>
      </c>
      <c r="C118" s="150">
        <f t="shared" si="6"/>
        <v>7.2164948453608249</v>
      </c>
      <c r="D118" s="153">
        <v>0</v>
      </c>
      <c r="E118" s="151">
        <v>7.2164999999999999</v>
      </c>
      <c r="F118" s="152">
        <f t="shared" si="7"/>
        <v>7.2164948453608249</v>
      </c>
      <c r="H118" s="148">
        <v>27395</v>
      </c>
      <c r="I118" s="84">
        <v>10400</v>
      </c>
      <c r="J118" s="84">
        <v>867</v>
      </c>
      <c r="K118" s="84"/>
      <c r="L118">
        <v>1.072165</v>
      </c>
      <c r="N118" s="84"/>
      <c r="O118" s="84">
        <v>1</v>
      </c>
    </row>
    <row r="119" spans="1:16">
      <c r="A119" s="153">
        <v>1974</v>
      </c>
      <c r="B119" s="154">
        <v>9700</v>
      </c>
      <c r="C119" s="150">
        <f t="shared" si="6"/>
        <v>5.4347826086956523</v>
      </c>
      <c r="D119" s="153">
        <v>0</v>
      </c>
      <c r="E119" s="151">
        <v>5.4348000000000001</v>
      </c>
      <c r="F119" s="152">
        <f t="shared" si="7"/>
        <v>5.4347826086956523</v>
      </c>
      <c r="H119" s="148">
        <v>27150</v>
      </c>
      <c r="I119" s="84">
        <v>9700</v>
      </c>
      <c r="J119" s="84">
        <v>808</v>
      </c>
      <c r="K119" s="84">
        <v>9533</v>
      </c>
      <c r="L119">
        <v>1.0543480000000001</v>
      </c>
      <c r="M119">
        <v>1.0543480000000001</v>
      </c>
      <c r="N119" s="84">
        <v>1</v>
      </c>
      <c r="O119" s="84">
        <v>1</v>
      </c>
      <c r="P119">
        <f>(I120/12*4)+(I119/12*8)</f>
        <v>9533.3333333333339</v>
      </c>
    </row>
    <row r="120" spans="1:16">
      <c r="A120" s="153">
        <v>1974</v>
      </c>
      <c r="B120" s="154">
        <v>9200</v>
      </c>
      <c r="C120" s="150">
        <f t="shared" si="6"/>
        <v>8.235294117647058</v>
      </c>
      <c r="D120" s="153">
        <v>0</v>
      </c>
      <c r="E120" s="151">
        <v>8.2353000000000005</v>
      </c>
      <c r="F120" s="152">
        <f t="shared" si="7"/>
        <v>8.235294117647058</v>
      </c>
      <c r="H120" s="148">
        <v>27030</v>
      </c>
      <c r="I120" s="84">
        <v>9200</v>
      </c>
      <c r="J120" s="84">
        <v>767</v>
      </c>
      <c r="K120" s="84"/>
      <c r="L120">
        <v>1.0823529999999999</v>
      </c>
      <c r="N120" s="84"/>
      <c r="O120" s="84">
        <v>1</v>
      </c>
    </row>
    <row r="121" spans="1:16">
      <c r="A121" s="153">
        <v>1973</v>
      </c>
      <c r="B121" s="154">
        <v>8500</v>
      </c>
      <c r="C121" s="150">
        <f t="shared" si="6"/>
        <v>7.5949367088607591</v>
      </c>
      <c r="D121" s="153">
        <v>0</v>
      </c>
      <c r="E121" s="151">
        <v>7.5949</v>
      </c>
      <c r="F121" s="152">
        <f t="shared" si="7"/>
        <v>7.5949367088607591</v>
      </c>
      <c r="H121" s="148">
        <v>26665</v>
      </c>
      <c r="I121" s="84">
        <v>8500</v>
      </c>
      <c r="J121" s="84">
        <v>708</v>
      </c>
      <c r="K121" s="84">
        <v>8500</v>
      </c>
      <c r="L121">
        <v>1.075949</v>
      </c>
      <c r="M121">
        <v>1.075949</v>
      </c>
      <c r="N121" s="84">
        <v>1</v>
      </c>
      <c r="O121" s="84">
        <v>1</v>
      </c>
    </row>
    <row r="122" spans="1:16">
      <c r="A122" s="153">
        <v>1972</v>
      </c>
      <c r="B122" s="154">
        <v>7900</v>
      </c>
      <c r="C122" s="150">
        <f t="shared" si="6"/>
        <v>5.333333333333333</v>
      </c>
      <c r="D122" s="153">
        <v>0</v>
      </c>
      <c r="E122" s="151">
        <v>5.3333000000000004</v>
      </c>
      <c r="F122" s="152">
        <f t="shared" si="7"/>
        <v>5.333333333333333</v>
      </c>
      <c r="H122" s="148">
        <v>26299</v>
      </c>
      <c r="I122" s="84">
        <v>7900</v>
      </c>
      <c r="J122" s="84">
        <v>658</v>
      </c>
      <c r="K122" s="84">
        <v>7900</v>
      </c>
      <c r="L122">
        <v>1.0533330000000001</v>
      </c>
      <c r="M122">
        <v>1.0533330000000001</v>
      </c>
      <c r="N122" s="84">
        <v>1</v>
      </c>
      <c r="O122" s="84">
        <v>1</v>
      </c>
    </row>
    <row r="123" spans="1:16">
      <c r="A123" s="153">
        <v>1971</v>
      </c>
      <c r="B123" s="154">
        <v>7500</v>
      </c>
      <c r="C123" s="150">
        <f t="shared" si="6"/>
        <v>4.166666666666667</v>
      </c>
      <c r="D123" s="153">
        <v>0</v>
      </c>
      <c r="E123" s="151">
        <v>4.1666999999999996</v>
      </c>
      <c r="F123" s="152">
        <f t="shared" si="7"/>
        <v>4.166666666666667</v>
      </c>
      <c r="H123" s="148">
        <v>26054</v>
      </c>
      <c r="I123" s="84">
        <v>7500</v>
      </c>
      <c r="J123" s="84">
        <v>625</v>
      </c>
      <c r="K123" s="84">
        <v>7400</v>
      </c>
      <c r="L123">
        <v>1.0416669999999999</v>
      </c>
      <c r="M123">
        <v>1.0416669999999999</v>
      </c>
      <c r="N123" s="84">
        <v>1</v>
      </c>
      <c r="O123" s="84">
        <v>1</v>
      </c>
      <c r="P123">
        <f>(I124/12*4)+(I123/12*8)</f>
        <v>7400</v>
      </c>
    </row>
    <row r="124" spans="1:16">
      <c r="A124" s="153">
        <v>1971</v>
      </c>
      <c r="B124" s="154">
        <v>7200</v>
      </c>
      <c r="C124" s="150">
        <f t="shared" si="6"/>
        <v>5.882352941176471</v>
      </c>
      <c r="D124" s="153">
        <v>0</v>
      </c>
      <c r="E124" s="151">
        <v>5.8823999999999996</v>
      </c>
      <c r="F124" s="152">
        <f t="shared" si="7"/>
        <v>5.882352941176471</v>
      </c>
      <c r="H124" s="148">
        <v>25934</v>
      </c>
      <c r="I124" s="84">
        <v>7200</v>
      </c>
      <c r="J124" s="84">
        <v>600</v>
      </c>
      <c r="K124" s="84"/>
      <c r="L124">
        <v>1.058824</v>
      </c>
      <c r="N124" s="84"/>
      <c r="O124" s="84">
        <v>1</v>
      </c>
    </row>
    <row r="125" spans="1:16">
      <c r="A125" s="153">
        <v>1970</v>
      </c>
      <c r="B125" s="154">
        <v>6800</v>
      </c>
      <c r="C125" s="150">
        <f t="shared" si="6"/>
        <v>6.25</v>
      </c>
      <c r="D125" s="153">
        <v>0</v>
      </c>
      <c r="E125" s="151">
        <v>6.25</v>
      </c>
      <c r="F125" s="152">
        <f t="shared" si="7"/>
        <v>6.25</v>
      </c>
      <c r="H125" s="148">
        <v>25569</v>
      </c>
      <c r="I125" s="84">
        <v>6800</v>
      </c>
      <c r="J125" s="84">
        <v>567</v>
      </c>
      <c r="K125" s="84">
        <v>6800</v>
      </c>
      <c r="L125">
        <v>1.0625</v>
      </c>
      <c r="M125">
        <v>1.0625</v>
      </c>
      <c r="N125" s="84">
        <v>1</v>
      </c>
      <c r="O125" s="84">
        <v>1</v>
      </c>
    </row>
    <row r="126" spans="1:16">
      <c r="A126" s="153">
        <v>1969</v>
      </c>
      <c r="B126" s="154">
        <v>6400</v>
      </c>
      <c r="C126" s="150">
        <f t="shared" ref="C126:C127" si="8">((B126-B127)*100/B127)</f>
        <v>8.4745762711864412</v>
      </c>
      <c r="D126" s="153">
        <v>0</v>
      </c>
      <c r="E126" s="151">
        <v>8.4746000000000006</v>
      </c>
      <c r="F126" s="152">
        <f t="shared" si="7"/>
        <v>8.4745762711864412</v>
      </c>
      <c r="H126" s="148">
        <v>25204</v>
      </c>
      <c r="I126" s="84">
        <v>6400</v>
      </c>
      <c r="J126" s="84">
        <v>533</v>
      </c>
      <c r="K126" s="84">
        <v>6400</v>
      </c>
      <c r="L126">
        <v>1.084746</v>
      </c>
      <c r="M126">
        <v>1.084746</v>
      </c>
      <c r="N126" s="84">
        <v>1</v>
      </c>
      <c r="O126" s="84">
        <v>1</v>
      </c>
    </row>
    <row r="127" spans="1:16">
      <c r="A127" s="153">
        <v>1968</v>
      </c>
      <c r="B127" s="154">
        <v>5900</v>
      </c>
      <c r="C127" s="150">
        <f t="shared" si="8"/>
        <v>9.2592592592592595</v>
      </c>
      <c r="D127" s="153">
        <v>0</v>
      </c>
      <c r="E127" s="151">
        <v>9.2592999999999996</v>
      </c>
      <c r="F127" s="152">
        <f t="shared" si="7"/>
        <v>9.2592592592592595</v>
      </c>
      <c r="H127" s="148">
        <v>24838</v>
      </c>
      <c r="I127" s="84">
        <v>5900</v>
      </c>
      <c r="J127" s="84">
        <v>492</v>
      </c>
      <c r="K127" s="84">
        <v>5900</v>
      </c>
      <c r="L127">
        <v>1.0925929999999999</v>
      </c>
      <c r="M127">
        <v>1.0925929999999999</v>
      </c>
      <c r="N127" s="84">
        <v>1</v>
      </c>
      <c r="O127" s="84">
        <v>1</v>
      </c>
    </row>
    <row r="128" spans="1:16">
      <c r="A128" s="153">
        <v>1967</v>
      </c>
      <c r="B128" s="154">
        <v>5400</v>
      </c>
      <c r="C128" s="150"/>
      <c r="D128" s="153">
        <v>0</v>
      </c>
      <c r="H128" s="148">
        <v>24473</v>
      </c>
      <c r="I128" s="84">
        <v>5400</v>
      </c>
      <c r="J128" s="84">
        <v>450</v>
      </c>
      <c r="K128" s="84">
        <v>5400</v>
      </c>
      <c r="N128" s="84">
        <v>1</v>
      </c>
      <c r="O128" s="84">
        <v>1</v>
      </c>
    </row>
    <row r="129" spans="12:15">
      <c r="L129" s="155">
        <f>SUM(L60:L128)</f>
        <v>71.110488999999973</v>
      </c>
      <c r="M129" s="155">
        <f>SUM(M60:M128)</f>
        <v>58.547975000000001</v>
      </c>
      <c r="N129" s="84">
        <f>SUM(N60:N128)</f>
        <v>57</v>
      </c>
      <c r="O129" s="84">
        <f>SUM(O60:O128)</f>
        <v>69</v>
      </c>
    </row>
  </sheetData>
  <sheetProtection algorithmName="SHA-512" hashValue="TdZ7Jui8gLIw+7tvF5jaCV6M7tR8iAMLJYIEKVUAgzh9GPFM46uS9siuquEdtxIyGVJie5HckPD7VQd3f6Mk2A==" saltValue="X6qiVU+WrC7j6WQNbF3Dbw==" spinCount="100000" sheet="1" objects="1" scenarios="1" selectLockedCells="1"/>
  <mergeCells count="2">
    <mergeCell ref="O50:P51"/>
    <mergeCell ref="O52:P52"/>
  </mergeCells>
  <dataValidations count="1">
    <dataValidation type="list" allowBlank="1" showInputMessage="1" showErrorMessage="1" sqref="G1" xr:uid="{165E8517-C436-4C1A-A53E-1CBE6C85F8FE}">
      <formula1>"Prisstigning fra 'Forsiden',Egendefinert årlig prisstigning"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ATF</vt:lpstr>
      <vt:lpstr>Div bestemmelser </vt:lpstr>
      <vt:lpstr>Lønnsplan &amp; lønnsstige</vt:lpstr>
      <vt:lpstr>A lønnstabell</vt:lpstr>
      <vt:lpstr>Tilbakebetaling mv</vt:lpstr>
      <vt:lpstr>Div om lønn</vt:lpstr>
      <vt:lpstr>Lønnstabeller</vt:lpstr>
      <vt:lpstr>Grunnbeløpstabell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Omberg</dc:creator>
  <cp:lastModifiedBy>mariell halstensen</cp:lastModifiedBy>
  <dcterms:created xsi:type="dcterms:W3CDTF">2020-10-22T12:12:05Z</dcterms:created>
  <dcterms:modified xsi:type="dcterms:W3CDTF">2023-05-16T11:57:17Z</dcterms:modified>
</cp:coreProperties>
</file>